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연차\"/>
    </mc:Choice>
  </mc:AlternateContent>
  <xr:revisionPtr revIDLastSave="0" documentId="8_{79F60C25-2FFA-4BC3-B148-B16FC3D4698F}" xr6:coauthVersionLast="47" xr6:coauthVersionMax="47" xr10:uidLastSave="{00000000-0000-0000-0000-000000000000}"/>
  <bookViews>
    <workbookView xWindow="-60" yWindow="-60" windowWidth="28920" windowHeight="16320" xr2:uid="{6B2F57DD-2CC4-47EE-B4BC-A8F6BB4CD00A}"/>
  </bookViews>
  <sheets>
    <sheet name="농어민 등 거래사실 확인서" sheetId="1" r:id="rId1"/>
    <sheet name="농어민 등 거래사실 확인서 (빈서식)" sheetId="2" r:id="rId2"/>
    <sheet name="납품확인서" sheetId="3" r:id="rId3"/>
    <sheet name="납품확인서 (빈서식)" sheetId="4" r:id="rId4"/>
  </sheets>
  <definedNames>
    <definedName name="_xlnm.Print_Area" localSheetId="2">납품확인서!$A$1:$AF$32</definedName>
    <definedName name="_xlnm.Print_Area" localSheetId="3">'납품확인서 (빈서식)'!$A$1:$AF$32</definedName>
    <definedName name="_xlnm.Print_Area" localSheetId="0">'농어민 등 거래사실 확인서'!$A$1:$AB$33</definedName>
    <definedName name="_xlnm.Print_Area" localSheetId="1">'농어민 등 거래사실 확인서 (빈서식)'!$A$1:$AB$33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1" l="1"/>
  <c r="I27" i="3"/>
  <c r="S27" i="3"/>
  <c r="O27" i="3"/>
  <c r="I27" i="4" l="1"/>
  <c r="R29" i="4"/>
  <c r="A16" i="3"/>
  <c r="A16" i="4"/>
  <c r="G16" i="4"/>
  <c r="T16" i="4"/>
  <c r="AJ16" i="4"/>
  <c r="AK10" i="4"/>
  <c r="AL10" i="4" s="1"/>
  <c r="AJ10" i="4"/>
  <c r="AJ12" i="4" s="1"/>
  <c r="AK5" i="4"/>
  <c r="AL5" i="4" s="1"/>
  <c r="AJ5" i="4"/>
  <c r="AJ7" i="4" s="1"/>
  <c r="R29" i="3"/>
  <c r="V18" i="3"/>
  <c r="Q16" i="4" l="1"/>
  <c r="M16" i="4"/>
  <c r="P16" i="4"/>
  <c r="L16" i="4"/>
  <c r="S16" i="4"/>
  <c r="O16" i="4"/>
  <c r="K16" i="4"/>
  <c r="A23" i="4"/>
  <c r="R16" i="4"/>
  <c r="N16" i="4"/>
  <c r="J16" i="4"/>
  <c r="V20" i="3"/>
  <c r="V21" i="3"/>
  <c r="V19" i="3"/>
  <c r="AJ16" i="3" s="1"/>
  <c r="AK10" i="3"/>
  <c r="AL10" i="3" s="1"/>
  <c r="AJ10" i="3"/>
  <c r="AJ12" i="3" s="1"/>
  <c r="AK5" i="3"/>
  <c r="AL5" i="3" s="1"/>
  <c r="AJ5" i="3"/>
  <c r="AJ7" i="3" s="1"/>
  <c r="P28" i="2"/>
  <c r="S26" i="2"/>
  <c r="AE10" i="2"/>
  <c r="AF10" i="2" s="1"/>
  <c r="AD10" i="2"/>
  <c r="AE6" i="2"/>
  <c r="AF6" i="2" s="1"/>
  <c r="AD6" i="2"/>
  <c r="T16" i="3" l="1"/>
  <c r="G16" i="3"/>
  <c r="G23" i="4"/>
  <c r="T23" i="4" s="1"/>
  <c r="J16" i="3"/>
  <c r="K16" i="3"/>
  <c r="O16" i="3"/>
  <c r="S16" i="3"/>
  <c r="P16" i="3"/>
  <c r="Q16" i="3"/>
  <c r="N16" i="3"/>
  <c r="R16" i="3"/>
  <c r="L16" i="3"/>
  <c r="M16" i="3"/>
  <c r="A23" i="3"/>
  <c r="E14" i="1"/>
  <c r="G23" i="3" l="1"/>
  <c r="T23" i="3" s="1"/>
  <c r="A17" i="1"/>
  <c r="T21" i="1"/>
  <c r="T22" i="1"/>
  <c r="T20" i="1"/>
  <c r="T18" i="1"/>
  <c r="T19" i="1"/>
  <c r="T17" i="1" l="1"/>
  <c r="Q17" i="1" s="1"/>
  <c r="N17" i="1"/>
  <c r="AD10" i="1"/>
  <c r="AD6" i="1"/>
  <c r="AE6" i="1"/>
  <c r="AF6" i="1" s="1"/>
  <c r="AE10" i="1"/>
  <c r="AF10" i="1" s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U10" authorId="0" shapeId="0" xr:uid="{A3FDDD4F-CBE9-4582-8E3B-FA4C06A2BCB4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I5" authorId="0" shapeId="0" xr:uid="{30A2BAEF-A0C3-435B-BCAD-DC781F576D5C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I10" authorId="0" shapeId="0" xr:uid="{9D813DB5-25A3-43CC-A6C6-9B7C8F3CD07E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I5" authorId="0" shapeId="0" xr:uid="{E314B007-6AE9-4DFF-AA48-C58AB3E52CF8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I10" authorId="0" shapeId="0" xr:uid="{CDBF5C38-B395-4C6E-BE7E-73EBEBFC2FC8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<sst xmlns="http://schemas.openxmlformats.org/spreadsheetml/2006/main" count="319" uniqueCount="148">
  <si>
    <t>①</t>
    <phoneticPr fontId="2" type="noConversion"/>
  </si>
  <si>
    <t>상호(법인명)</t>
    <phoneticPr fontId="2" type="noConversion"/>
  </si>
  <si>
    <t>②</t>
    <phoneticPr fontId="2" type="noConversion"/>
  </si>
  <si>
    <t>주민등록번호</t>
    <phoneticPr fontId="2" type="noConversion"/>
  </si>
  <si>
    <t>③</t>
    <phoneticPr fontId="2" type="noConversion"/>
  </si>
  <si>
    <t>성명(대표자명)</t>
    <phoneticPr fontId="2" type="noConversion"/>
  </si>
  <si>
    <t>④</t>
    <phoneticPr fontId="2" type="noConversion"/>
  </si>
  <si>
    <t>전화번호</t>
    <phoneticPr fontId="2" type="noConversion"/>
  </si>
  <si>
    <t>⑤</t>
    <phoneticPr fontId="2" type="noConversion"/>
  </si>
  <si>
    <t>주소</t>
    <phoneticPr fontId="2" type="noConversion"/>
  </si>
  <si>
    <t>⑦</t>
    <phoneticPr fontId="2" type="noConversion"/>
  </si>
  <si>
    <t>사업자등록번호</t>
    <phoneticPr fontId="2" type="noConversion"/>
  </si>
  <si>
    <t>⑨</t>
    <phoneticPr fontId="2" type="noConversion"/>
  </si>
  <si>
    <t>2. 공급받는자 인적사항</t>
    <phoneticPr fontId="2" type="noConversion"/>
  </si>
  <si>
    <t>3. 거래 내용</t>
    <phoneticPr fontId="2" type="noConversion"/>
  </si>
  <si>
    <t>⑪</t>
    <phoneticPr fontId="2" type="noConversion"/>
  </si>
  <si>
    <t>공급대가</t>
    <phoneticPr fontId="2" type="noConversion"/>
  </si>
  <si>
    <t>⑫</t>
    <phoneticPr fontId="2" type="noConversion"/>
  </si>
  <si>
    <t>4. 거래내역 명세서</t>
    <phoneticPr fontId="2" type="noConversion"/>
  </si>
  <si>
    <t>NO</t>
    <phoneticPr fontId="2" type="noConversion"/>
  </si>
  <si>
    <t>⑮</t>
    <phoneticPr fontId="2" type="noConversion"/>
  </si>
  <si>
    <t>규격</t>
    <phoneticPr fontId="2" type="noConversion"/>
  </si>
  <si>
    <t xml:space="preserve">  수량</t>
    <phoneticPr fontId="2" type="noConversion"/>
  </si>
  <si>
    <t>합계</t>
    <phoneticPr fontId="2" type="noConversion"/>
  </si>
  <si>
    <t>(서명 또는 인)</t>
    <phoneticPr fontId="2" type="noConversion"/>
  </si>
  <si>
    <t>공급자(농어민)</t>
    <phoneticPr fontId="2" type="noConversion"/>
  </si>
  <si>
    <t>첨부서류</t>
    <phoneticPr fontId="2" type="noConversion"/>
  </si>
  <si>
    <t>1. 공급자가 발행한 무통장입금증 등 대금결제 증명자료 (필수)</t>
    <phoneticPr fontId="2" type="noConversion"/>
  </si>
  <si>
    <t>2. 그 밖의 거래사실 증명자료</t>
    <phoneticPr fontId="2" type="noConversion"/>
  </si>
  <si>
    <t>※ 구비서류</t>
    <phoneticPr fontId="2" type="noConversion"/>
  </si>
  <si>
    <t xml:space="preserve">    가. 공급자가 발행한 영수증(간이세금계산서, 거래명세서 등) 또는 무통장입금증 등 거래(대금결제)사실을 증명할 수 있는 자료</t>
    <phoneticPr fontId="2" type="noConversion"/>
  </si>
  <si>
    <t xml:space="preserve">        를 반드시 제출하여야 합니다.</t>
    <phoneticPr fontId="2" type="noConversion"/>
  </si>
  <si>
    <t xml:space="preserve">    나. 그 밖에 거래사실 증명에 필요한 자료를 제출합니다.</t>
    <phoneticPr fontId="2" type="noConversion"/>
  </si>
  <si>
    <t>상호</t>
    <phoneticPr fontId="2" type="noConversion"/>
  </si>
  <si>
    <t>발행번호</t>
    <phoneticPr fontId="2" type="noConversion"/>
  </si>
  <si>
    <t>-</t>
    <phoneticPr fontId="2" type="noConversion"/>
  </si>
  <si>
    <t>농어민 등 거래사실 확인서</t>
    <phoneticPr fontId="2" type="noConversion"/>
  </si>
  <si>
    <t>1. 공급자(농어민 등) 인적사항</t>
    <phoneticPr fontId="2" type="noConversion"/>
  </si>
  <si>
    <t>농민으로부터 수삼을 구입하였으므로 계산서 등 적격증빙을 수취할 의무가 없다는 청구주장의 당부 - 심판청구를 기각한다.</t>
    <phoneticPr fontId="2" type="noConversion"/>
  </si>
  <si>
    <t>조세심판 결정례 (사건번호 : 조심2017전4719(2018.2.20.) 법인세</t>
    <phoneticPr fontId="2" type="noConversion"/>
  </si>
  <si>
    <t>청구법인의 쟁점거래와 관련된 거래상대방인 ◆◆◆명은 사업자등록이 있는 자들로서 이들로부터</t>
    <phoneticPr fontId="2" type="noConversion"/>
  </si>
  <si>
    <t>재화를 공급받은 경우 적격증빙을 수취해야 하는 것이며,</t>
    <phoneticPr fontId="2" type="noConversion"/>
  </si>
  <si>
    <t>농어민으로부터 직접 재화를 공급받았다고 볼 객관적인 증빙이 부족하여「법인세법 시행령」제158조 제2항 제2호를 적용하기 어려워 보이는 점 등에 비추어 이 건 처분은 잘못이 없다고 판단됨</t>
    <phoneticPr fontId="2" type="noConversion"/>
  </si>
  <si>
    <t>이를 뒷받침할 잔류농약검사필증, OOO이 발행한 채굴확인서 등의 객관적 증빙자료를 제시하지 아니한 채, 일부 거래상대방의 농지원부, 경작사실확인서, 인삼채굴사진, OOO 동영상자료만을 제시하여 청구주장을 받아들이기 어렵다.</t>
    <phoneticPr fontId="2" type="noConversion"/>
  </si>
  <si>
    <t>「소득세법 시행령」제208조의2 제1항 제5호의 전업농</t>
    <phoneticPr fontId="2" type="noConversion"/>
  </si>
  <si>
    <t xml:space="preserve">상기 공급자는 사업자등록이 없는 「소득세법 시행령」제208조의2 제1항 제5호의 전업농어민으로서 </t>
    <phoneticPr fontId="2" type="noConversion"/>
  </si>
  <si>
    <t>입금은행및 계좌번호</t>
    <phoneticPr fontId="2" type="noConversion"/>
  </si>
  <si>
    <t>⑬ 거래일</t>
    <phoneticPr fontId="2" type="noConversion"/>
  </si>
  <si>
    <t>(이체증명서 첨부란)</t>
    <phoneticPr fontId="2" type="noConversion"/>
  </si>
  <si>
    <t>선우농장</t>
    <phoneticPr fontId="2" type="noConversion"/>
  </si>
  <si>
    <t>주황규</t>
    <phoneticPr fontId="2" type="noConversion"/>
  </si>
  <si>
    <t>상기 서식은 선우회계법인 주황규가 임의로 만든 서식입니다.</t>
    <phoneticPr fontId="2" type="noConversion"/>
  </si>
  <si>
    <t>http://café.daum.net/transtax</t>
    <phoneticPr fontId="2" type="noConversion"/>
  </si>
  <si>
    <t>선우회계법인</t>
    <phoneticPr fontId="2" type="noConversion"/>
  </si>
  <si>
    <t>070-7836-1641</t>
    <phoneticPr fontId="2" type="noConversion"/>
  </si>
  <si>
    <t xml:space="preserve">  충남 천안시 서북구 오성로 103,6층(두정동,청풍프라자)</t>
    <phoneticPr fontId="2" type="noConversion"/>
  </si>
  <si>
    <t>김수남·허철회·주홍선·윤기정</t>
    <phoneticPr fontId="2" type="noConversion"/>
  </si>
  <si>
    <t>농협은행 469-02-123456</t>
    <phoneticPr fontId="2" type="noConversion"/>
  </si>
  <si>
    <t xml:space="preserve"> 공급대가</t>
    <phoneticPr fontId="2" type="noConversion"/>
  </si>
  <si>
    <t>계좌이체</t>
    <phoneticPr fontId="2" type="noConversion"/>
  </si>
  <si>
    <t>충남 천안시 서북구 오성로 123</t>
    <phoneticPr fontId="2" type="noConversion"/>
  </si>
  <si>
    <t>사과외</t>
    <phoneticPr fontId="2" type="noConversion"/>
  </si>
  <si>
    <t>서식출처 : http://café.daum.net/transtax</t>
    <phoneticPr fontId="2" type="noConversion"/>
  </si>
  <si>
    <t>010-8957-1234</t>
    <phoneticPr fontId="2" type="noConversion"/>
  </si>
  <si>
    <t>엑셀서식</t>
    <phoneticPr fontId="2" type="noConversion"/>
  </si>
  <si>
    <t>http://cafe.daum.net/transtax/MIOf/230</t>
    <phoneticPr fontId="2" type="noConversion"/>
  </si>
  <si>
    <t>① 법 제160조의2[ 경비 등의 지출증명 수취 및 보관 (2009.12.31 개정) ]제2항 각 호 외의 부분 단서에서  “대통령령으로 정하는 경우”란 다음 각 호의 어느 하나에 해당하는 경우를 말한다.(2010.02.18 개정)</t>
    <phoneticPr fontId="2" type="noConversion"/>
  </si>
  <si>
    <t xml:space="preserve">5. 농어민(한국표준산업분류에 따른 농업 중 작물 재배업, 축산업, 작물재배 및 축산 복합농업, 임업 또는 </t>
    <phoneticPr fontId="2" type="noConversion"/>
  </si>
  <si>
    <t xml:space="preserve">    어업에 종사하는 자를 말하며, 법인은 제외한다)으로부터 재화 또는 용역을 직접 공급받은 경우(2010.02.18 개정)</t>
    <phoneticPr fontId="2" type="noConversion"/>
  </si>
  <si>
    <t>소득세법시행령 제208조의 2 [ 경비 등의 지출증명 수취 및 보관(2010.02.18 제목개정) ]</t>
    <phoneticPr fontId="2" type="noConversion"/>
  </si>
  <si>
    <t>소득세법 제160조의 2 [ 경비 등의 지출증명 수취 및 보관 (2009.12.31 개정) ]</t>
    <phoneticPr fontId="2" type="noConversion"/>
  </si>
  <si>
    <t>1. 별표 1의 농가부업규모의 축산에서 발생하는 소득(1994.12.31 개정)</t>
    <phoneticPr fontId="2" type="noConversion"/>
  </si>
  <si>
    <t>소득세법 제12조 [ 비과세소득 ]</t>
    <phoneticPr fontId="2" type="noConversion"/>
  </si>
  <si>
    <t>부가가치세법집행기준 4-0-2 [ 과세대상 여부 판정 사례 ]</t>
    <phoneticPr fontId="2" type="noConversion"/>
  </si>
  <si>
    <t>부가가치세법시행규칙 제2조 [ 사업의 범위 ]</t>
    <phoneticPr fontId="2" type="noConversion"/>
  </si>
  <si>
    <t>상기 절취선 하단에 공급받은자의 무통장입금증 등 대금결제 증명자료를 반드시 첨부하시기 바랍니다.</t>
    <phoneticPr fontId="2" type="noConversion"/>
  </si>
  <si>
    <t>⑭ 거래품목
(면세농(축)산물)</t>
    <phoneticPr fontId="2" type="noConversion"/>
  </si>
  <si>
    <t>가공배</t>
    <phoneticPr fontId="2" type="noConversion"/>
  </si>
  <si>
    <t>BOX</t>
    <phoneticPr fontId="2" type="noConversion"/>
  </si>
  <si>
    <t xml:space="preserve">  단가</t>
    <phoneticPr fontId="2" type="noConversion"/>
  </si>
  <si>
    <r>
      <t xml:space="preserve">비고
</t>
    </r>
    <r>
      <rPr>
        <sz val="7"/>
        <color theme="1"/>
        <rFont val="맑은 고딕"/>
        <family val="3"/>
        <charset val="129"/>
        <scheme val="minor"/>
      </rPr>
      <t>(대금결제방법)</t>
    </r>
    <phoneticPr fontId="2" type="noConversion"/>
  </si>
  <si>
    <t>가공용배</t>
    <phoneticPr fontId="2" type="noConversion"/>
  </si>
  <si>
    <t>위과 같이 재화【농(축 · 수)산물】를 직접 공급(납품)한 사실을 확인합니다.</t>
    <phoneticPr fontId="2" type="noConversion"/>
  </si>
  <si>
    <t>납  품  확  인  서</t>
    <phoneticPr fontId="2" type="noConversion"/>
  </si>
  <si>
    <t>사업장소재지</t>
    <phoneticPr fontId="2" type="noConversion"/>
  </si>
  <si>
    <t>공
급
받
는
자</t>
    <phoneticPr fontId="2" type="noConversion"/>
  </si>
  <si>
    <t>공
급
자</t>
    <phoneticPr fontId="2" type="noConversion"/>
  </si>
  <si>
    <t>(서명 또는 인)</t>
    <phoneticPr fontId="2" type="noConversion"/>
  </si>
  <si>
    <t>(인)</t>
    <phoneticPr fontId="2" type="noConversion"/>
  </si>
  <si>
    <t>비고</t>
    <phoneticPr fontId="2" type="noConversion"/>
  </si>
  <si>
    <t>작성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</si>
  <si>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</si>
  <si>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</si>
  <si>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</si>
  <si>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공급가액</t>
    <phoneticPr fontId="2" type="noConversion"/>
  </si>
  <si>
    <t>공란수</t>
    <phoneticPr fontId="2" type="noConversion"/>
  </si>
  <si>
    <t>백</t>
    <phoneticPr fontId="2" type="noConversion"/>
  </si>
  <si>
    <t>십</t>
    <phoneticPr fontId="2" type="noConversion"/>
  </si>
  <si>
    <t>억</t>
    <phoneticPr fontId="2" type="noConversion"/>
  </si>
  <si>
    <t>천</t>
    <phoneticPr fontId="2" type="noConversion"/>
  </si>
  <si>
    <t>만</t>
    <phoneticPr fontId="2" type="noConversion"/>
  </si>
  <si>
    <t>비  고</t>
    <phoneticPr fontId="2" type="noConversion"/>
  </si>
  <si>
    <t>품목</t>
    <phoneticPr fontId="2" type="noConversion"/>
  </si>
  <si>
    <t>수량</t>
    <phoneticPr fontId="2" type="noConversion"/>
  </si>
  <si>
    <t>단가</t>
    <phoneticPr fontId="2" type="noConversion"/>
  </si>
  <si>
    <t>합계금액</t>
    <phoneticPr fontId="2" type="noConversion"/>
  </si>
  <si>
    <t>수표</t>
    <phoneticPr fontId="2" type="noConversion"/>
  </si>
  <si>
    <t>어음</t>
    <phoneticPr fontId="2" type="noConversion"/>
  </si>
  <si>
    <t>위 금액을</t>
    <phoneticPr fontId="2" type="noConversion"/>
  </si>
  <si>
    <t>영수</t>
    <phoneticPr fontId="2" type="noConversion"/>
  </si>
  <si>
    <t>청구</t>
    <phoneticPr fontId="2" type="noConversion"/>
  </si>
  <si>
    <t>함</t>
    <phoneticPr fontId="2" type="noConversion"/>
  </si>
  <si>
    <t>공급자(농(어·축산)민) 성명</t>
    <phoneticPr fontId="2" type="noConversion"/>
  </si>
  <si>
    <t>※ 첨부서류 : 계좌이체 증명서 첨부</t>
    <phoneticPr fontId="2" type="noConversion"/>
  </si>
  <si>
    <t>사업자등록번호 check!!</t>
    <phoneticPr fontId="2" type="noConversion"/>
  </si>
  <si>
    <t>해피드림</t>
    <phoneticPr fontId="2" type="noConversion"/>
  </si>
  <si>
    <t>충남 천안시 서북구 오성로 103,6층 (두정동,청풍프라자)</t>
    <phoneticPr fontId="2" type="noConversion"/>
  </si>
  <si>
    <t>도매업</t>
    <phoneticPr fontId="2" type="noConversion"/>
  </si>
  <si>
    <t>연락처</t>
    <phoneticPr fontId="2" type="noConversion"/>
  </si>
  <si>
    <t>041-567-6764</t>
    <phoneticPr fontId="2" type="noConversion"/>
  </si>
  <si>
    <t>예진농원</t>
    <phoneticPr fontId="2" type="noConversion"/>
  </si>
  <si>
    <t>손예진</t>
    <phoneticPr fontId="2" type="noConversion"/>
  </si>
  <si>
    <t>충남 아산시 둔포면 석곡길 ○○</t>
    <phoneticPr fontId="2" type="noConversion"/>
  </si>
  <si>
    <t>주민등록번호 check!!</t>
    <phoneticPr fontId="2" type="noConversion"/>
  </si>
  <si>
    <t>box</t>
    <phoneticPr fontId="2" type="noConversion"/>
  </si>
  <si>
    <t>현금(이체)</t>
    <phoneticPr fontId="2" type="noConversion"/>
  </si>
  <si>
    <t>외상미수금</t>
    <phoneticPr fontId="2" type="noConversion"/>
  </si>
  <si>
    <t>위와 같이 농(축)산물을 납품함을 확인합니다.</t>
    <phoneticPr fontId="2" type="noConversion"/>
  </si>
  <si>
    <t>공  급  가  액</t>
    <phoneticPr fontId="2" type="noConversion"/>
  </si>
  <si>
    <t>과실 및 채소</t>
    <phoneticPr fontId="2" type="noConversion"/>
  </si>
  <si>
    <t>업            태</t>
    <phoneticPr fontId="2" type="noConversion"/>
  </si>
  <si>
    <t>주           소</t>
    <phoneticPr fontId="2" type="noConversion"/>
  </si>
  <si>
    <t>연    락    처</t>
    <phoneticPr fontId="2" type="noConversion"/>
  </si>
  <si>
    <t>010-8957-5106</t>
    <phoneticPr fontId="2" type="noConversion"/>
  </si>
  <si>
    <t>010-1234-4567</t>
    <phoneticPr fontId="2" type="noConversion"/>
  </si>
  <si>
    <t>직   통</t>
    <phoneticPr fontId="2" type="noConversion"/>
  </si>
  <si>
    <t>종   목</t>
    <phoneticPr fontId="2" type="noConversion"/>
  </si>
  <si>
    <t>성   명</t>
    <phoneticPr fontId="2" type="noConversion"/>
  </si>
  <si>
    <t>합계금액</t>
    <phoneticPr fontId="2" type="noConversion"/>
  </si>
  <si>
    <t>⑥</t>
    <phoneticPr fontId="2" type="noConversion"/>
  </si>
  <si>
    <t>⑧ 거래일</t>
    <phoneticPr fontId="2" type="noConversion"/>
  </si>
  <si>
    <t>⑨ 거래품목
(면세농(축)산물)</t>
    <phoneticPr fontId="2" type="noConversion"/>
  </si>
  <si>
    <t>⑩</t>
    <phoneticPr fontId="2" type="noConversion"/>
  </si>
  <si>
    <t>⑪  수량</t>
    <phoneticPr fontId="2" type="noConversion"/>
  </si>
  <si>
    <t>대금결제
방법</t>
    <phoneticPr fontId="2" type="noConversion"/>
  </si>
  <si>
    <t>⑫  단가</t>
    <phoneticPr fontId="2" type="noConversion"/>
  </si>
  <si>
    <t>⑬ 공급대가</t>
    <phoneticPr fontId="2" type="noConversion"/>
  </si>
  <si>
    <t>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</si>
</sst>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yyyy&quot;년&quot;\ m&quot;월&quot;\ d&quot;일&quot;;@"/>
    <numFmt numFmtId="177" formatCode="000000\-0000000"/>
    <numFmt numFmtId="178" formatCode="###\-##\-#####"/>
    <numFmt numFmtId="179" formatCode="&quot;₩&quot;#,##0&quot;원&quot;"/>
    <numFmt numFmtId="180" formatCode="yyyy\.mm\.dd"/>
    <numFmt numFmtId="181" formatCode="0#"/>
    <numFmt numFmtId="182" formatCode="####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sz val="11"/>
      <color theme="1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sz val="11"/>
      <color theme="3" tint="-0.499984740745262"/>
      <name val="맑은 고딕"/>
      <family val="2"/>
      <charset val="129"/>
      <scheme val="minor"/>
    </font>
    <font>
      <b/>
      <sz val="11"/>
      <color theme="3" tint="-0.499984740745262"/>
      <name val="맑은 고딕"/>
      <family val="3"/>
      <charset val="129"/>
      <scheme val="minor"/>
    </font>
    <font>
      <sz val="18"/>
      <color theme="5"/>
      <name val="맑은 고딕"/>
      <family val="2"/>
      <charset val="129"/>
      <scheme val="minor"/>
    </font>
    <font>
      <b/>
      <sz val="12"/>
      <color theme="4" tint="-0.49998474074526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4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rgb="FFC00000"/>
      <name val="맑은 고딕"/>
      <family val="2"/>
      <charset val="129"/>
      <scheme val="minor"/>
    </font>
    <font>
      <sz val="11"/>
      <color rgb="FF00206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dashed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dashed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2">
      <alignment vertical="center"/>
    </xf>
    <xf numFmtId="0" fontId="7" fillId="0" borderId="0" xfId="2" applyFont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5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4" fillId="0" borderId="29" xfId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4" fillId="0" borderId="21" xfId="1" applyFont="1" applyBorder="1" applyAlignment="1">
      <alignment horizontal="center" vertical="center"/>
    </xf>
    <xf numFmtId="41" fontId="4" fillId="0" borderId="25" xfId="1" applyFont="1" applyBorder="1" applyAlignment="1">
      <alignment horizontal="center" vertical="center"/>
    </xf>
    <xf numFmtId="180" fontId="4" fillId="0" borderId="25" xfId="0" applyNumberFormat="1" applyFont="1" applyBorder="1" applyAlignment="1">
      <alignment horizontal="center" vertical="center"/>
    </xf>
    <xf numFmtId="180" fontId="4" fillId="0" borderId="29" xfId="0" applyNumberFormat="1" applyFont="1" applyBorder="1" applyAlignment="1">
      <alignment horizontal="center" vertical="center"/>
    </xf>
    <xf numFmtId="180" fontId="4" fillId="0" borderId="2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1" fontId="10" fillId="0" borderId="18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11" fillId="0" borderId="25" xfId="1" applyFont="1" applyBorder="1" applyAlignment="1">
      <alignment horizontal="center" vertical="center"/>
    </xf>
    <xf numFmtId="41" fontId="11" fillId="0" borderId="29" xfId="1" applyFont="1" applyBorder="1" applyAlignment="1">
      <alignment horizontal="center" vertical="center"/>
    </xf>
    <xf numFmtId="41" fontId="11" fillId="0" borderId="18" xfId="1" applyFont="1" applyBorder="1" applyAlignment="1">
      <alignment horizontal="center" vertical="center"/>
    </xf>
    <xf numFmtId="41" fontId="11" fillId="0" borderId="21" xfId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8" fontId="19" fillId="0" borderId="44" xfId="0" applyNumberFormat="1" applyFont="1" applyBorder="1" applyAlignment="1">
      <alignment horizontal="center" vertical="center"/>
    </xf>
    <xf numFmtId="178" fontId="19" fillId="0" borderId="4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indent="1" shrinkToFit="1"/>
    </xf>
    <xf numFmtId="0" fontId="20" fillId="0" borderId="47" xfId="0" applyFont="1" applyBorder="1" applyAlignment="1">
      <alignment horizontal="left" vertical="center" indent="1" shrinkToFit="1"/>
    </xf>
    <xf numFmtId="0" fontId="20" fillId="0" borderId="48" xfId="0" applyFont="1" applyBorder="1" applyAlignment="1">
      <alignment horizontal="left" vertical="center" indent="1" shrinkToFit="1"/>
    </xf>
    <xf numFmtId="0" fontId="4" fillId="0" borderId="4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 indent="1"/>
    </xf>
    <xf numFmtId="0" fontId="20" fillId="0" borderId="50" xfId="0" applyFont="1" applyBorder="1" applyAlignment="1">
      <alignment horizontal="left" vertical="center" indent="1"/>
    </xf>
    <xf numFmtId="0" fontId="20" fillId="0" borderId="51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center" vertical="center" shrinkToFit="1"/>
    </xf>
    <xf numFmtId="181" fontId="4" fillId="0" borderId="35" xfId="0" applyNumberFormat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81" fontId="4" fillId="0" borderId="11" xfId="0" applyNumberFormat="1" applyFont="1" applyBorder="1" applyAlignment="1">
      <alignment horizontal="center" vertical="center"/>
    </xf>
    <xf numFmtId="3" fontId="22" fillId="0" borderId="3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123750</xdr:colOff>
      <xdr:row>14</xdr:row>
      <xdr:rowOff>0</xdr:rowOff>
    </xdr:from>
    <xdr:to>
      <xdr:col>45</xdr:col>
      <xdr:colOff>199994</xdr:colOff>
      <xdr:row>15</xdr:row>
      <xdr:rowOff>19093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5E14D26-A940-4EAF-AF2C-7B32343F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625" y="3324150"/>
          <a:ext cx="314369" cy="304843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30</xdr:row>
      <xdr:rowOff>323850</xdr:rowOff>
    </xdr:from>
    <xdr:to>
      <xdr:col>41</xdr:col>
      <xdr:colOff>204107</xdr:colOff>
      <xdr:row>30</xdr:row>
      <xdr:rowOff>514350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A518B67-D918-4DB0-BCAF-5F9E3BFB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8267700"/>
          <a:ext cx="185057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9527</xdr:colOff>
      <xdr:row>15</xdr:row>
      <xdr:rowOff>114300</xdr:rowOff>
    </xdr:from>
    <xdr:to>
      <xdr:col>13</xdr:col>
      <xdr:colOff>207103</xdr:colOff>
      <xdr:row>15</xdr:row>
      <xdr:rowOff>323850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ACC398D-898F-4491-B547-B02F19531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2" y="4219575"/>
          <a:ext cx="197576" cy="209550"/>
        </a:xfrm>
        <a:prstGeom prst="rect">
          <a:avLst/>
        </a:prstGeom>
      </xdr:spPr>
    </xdr:pic>
    <xdr:clientData/>
  </xdr:twoCellAnchor>
  <xdr:twoCellAnchor editAs="oneCell">
    <xdr:from>
      <xdr:col>44</xdr:col>
      <xdr:colOff>123750</xdr:colOff>
      <xdr:row>14</xdr:row>
      <xdr:rowOff>0</xdr:rowOff>
    </xdr:from>
    <xdr:to>
      <xdr:col>45</xdr:col>
      <xdr:colOff>199994</xdr:colOff>
      <xdr:row>15</xdr:row>
      <xdr:rowOff>19093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9706D13-0266-4BD0-B2FC-7F406056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275" y="3819525"/>
          <a:ext cx="314369" cy="304843"/>
        </a:xfrm>
        <a:prstGeom prst="rect">
          <a:avLst/>
        </a:prstGeom>
      </xdr:spPr>
    </xdr:pic>
    <xdr:clientData/>
  </xdr:twoCellAnchor>
  <xdr:oneCellAnchor>
    <xdr:from>
      <xdr:col>16</xdr:col>
      <xdr:colOff>35700</xdr:colOff>
      <xdr:row>15</xdr:row>
      <xdr:rowOff>121425</xdr:rowOff>
    </xdr:from>
    <xdr:ext cx="192900" cy="192900"/>
    <xdr:pic>
      <xdr:nvPicPr>
        <xdr:cNvPr id="4" name="그림 3">
          <a:extLst>
            <a:ext uri="{FF2B5EF4-FFF2-40B4-BE49-F238E27FC236}">
              <a16:creationId xmlns:a16="http://schemas.microsoft.com/office/drawing/2014/main" id="{C8CF8548-1FF7-4C74-ADC0-E36821625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700" y="4226700"/>
          <a:ext cx="192900" cy="192900"/>
        </a:xfrm>
        <a:prstGeom prst="rect">
          <a:avLst/>
        </a:prstGeom>
      </xdr:spPr>
    </xdr:pic>
    <xdr:clientData/>
  </xdr:oneCellAnchor>
  <xdr:oneCellAnchor>
    <xdr:from>
      <xdr:col>19</xdr:col>
      <xdr:colOff>42825</xdr:colOff>
      <xdr:row>15</xdr:row>
      <xdr:rowOff>128550</xdr:rowOff>
    </xdr:from>
    <xdr:ext cx="185623" cy="204825"/>
    <xdr:pic>
      <xdr:nvPicPr>
        <xdr:cNvPr id="5" name="그림 4">
          <a:extLst>
            <a:ext uri="{FF2B5EF4-FFF2-40B4-BE49-F238E27FC236}">
              <a16:creationId xmlns:a16="http://schemas.microsoft.com/office/drawing/2014/main" id="{901BE6BC-CDB3-46D2-A77C-CBA2C0AB7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00" y="4233825"/>
          <a:ext cx="185623" cy="204825"/>
        </a:xfrm>
        <a:prstGeom prst="rect">
          <a:avLst/>
        </a:prstGeom>
      </xdr:spPr>
    </xdr:pic>
    <xdr:clientData/>
  </xdr:oneCellAnchor>
  <xdr:twoCellAnchor editAs="oneCell">
    <xdr:from>
      <xdr:col>41</xdr:col>
      <xdr:colOff>19050</xdr:colOff>
      <xdr:row>30</xdr:row>
      <xdr:rowOff>323850</xdr:rowOff>
    </xdr:from>
    <xdr:to>
      <xdr:col>41</xdr:col>
      <xdr:colOff>204107</xdr:colOff>
      <xdr:row>30</xdr:row>
      <xdr:rowOff>514350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40BD4076-2768-433A-A399-DB6CF41F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8267700"/>
          <a:ext cx="185057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15</xdr:row>
      <xdr:rowOff>114301</xdr:rowOff>
    </xdr:from>
    <xdr:to>
      <xdr:col>25</xdr:col>
      <xdr:colOff>19610</xdr:colOff>
      <xdr:row>15</xdr:row>
      <xdr:rowOff>323851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4A8DD59-964B-477D-B7FF-02987DCB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4219576"/>
          <a:ext cx="191060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fe.daum.net/transtax/MIOf/230" TargetMode="External"/><Relationship Id="rId2" Type="http://schemas.openxmlformats.org/officeDocument/2006/relationships/hyperlink" Target="http://caf&#233;.daum.net/transtax" TargetMode="External"/><Relationship Id="rId1" Type="http://schemas.openxmlformats.org/officeDocument/2006/relationships/hyperlink" Target="http://caf&#233;.daum.net/transta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cafe.daum.net/transtax/MIOf/230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caf&#233;.daum.net/transtax" TargetMode="External"/><Relationship Id="rId1" Type="http://schemas.openxmlformats.org/officeDocument/2006/relationships/hyperlink" Target="http://caf&#233;.daum.net/transta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&#233;.daum.net/transtax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af&#233;.daum.net/transtax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2FC8-36D7-4851-A7AA-134FCCD30C77}">
  <dimension ref="A1:AL43"/>
  <sheetViews>
    <sheetView showGridLines="0" tabSelected="1" workbookViewId="0">
      <selection activeCell="G6" sqref="G6:N6"/>
    </sheetView>
  </sheetViews>
  <sheetFormatPr defaultColWidth="3.125" defaultRowHeight="16.5" x14ac:dyDescent="0.3"/>
  <cols>
    <col min="6" max="6" width="3.125" style="1"/>
    <col min="30" max="30" width="3.5" bestFit="1" customWidth="1"/>
    <col min="31" max="31" width="2.5" bestFit="1" customWidth="1"/>
    <col min="32" max="32" width="11" bestFit="1" customWidth="1"/>
  </cols>
  <sheetData>
    <row r="1" spans="1:37" x14ac:dyDescent="0.3">
      <c r="A1" s="74" t="s">
        <v>34</v>
      </c>
      <c r="B1" s="75"/>
      <c r="C1" s="76"/>
      <c r="D1" s="71">
        <v>2021</v>
      </c>
      <c r="E1" s="72"/>
      <c r="F1" s="72"/>
      <c r="G1" s="23" t="s">
        <v>35</v>
      </c>
      <c r="H1" s="72">
        <v>1</v>
      </c>
      <c r="I1" s="73"/>
      <c r="AB1" s="28" t="s">
        <v>62</v>
      </c>
    </row>
    <row r="2" spans="1:37" x14ac:dyDescent="0.3">
      <c r="D2" s="1"/>
      <c r="E2" s="1"/>
      <c r="G2" s="22"/>
      <c r="H2" s="1"/>
      <c r="I2" s="1"/>
      <c r="AK2" t="s">
        <v>39</v>
      </c>
    </row>
    <row r="3" spans="1:37" ht="26.25" x14ac:dyDescent="0.3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K3" t="s">
        <v>38</v>
      </c>
    </row>
    <row r="5" spans="1:37" ht="22.5" customHeight="1" x14ac:dyDescent="0.3">
      <c r="A5" s="35" t="s">
        <v>37</v>
      </c>
      <c r="B5" s="3"/>
      <c r="C5" s="3"/>
      <c r="D5" s="3"/>
      <c r="E5" s="3"/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K5" t="s">
        <v>40</v>
      </c>
    </row>
    <row r="6" spans="1:37" ht="22.5" customHeight="1" x14ac:dyDescent="0.3">
      <c r="A6" s="3" t="s">
        <v>0</v>
      </c>
      <c r="B6" s="3" t="s">
        <v>33</v>
      </c>
      <c r="C6" s="3"/>
      <c r="D6" s="3"/>
      <c r="E6" s="3"/>
      <c r="F6" s="7"/>
      <c r="G6" s="71" t="s">
        <v>49</v>
      </c>
      <c r="H6" s="72"/>
      <c r="I6" s="72"/>
      <c r="J6" s="72"/>
      <c r="K6" s="72"/>
      <c r="L6" s="72"/>
      <c r="M6" s="72"/>
      <c r="N6" s="73"/>
      <c r="O6" s="8" t="s">
        <v>2</v>
      </c>
      <c r="P6" s="3" t="s">
        <v>3</v>
      </c>
      <c r="Q6" s="3"/>
      <c r="R6" s="3"/>
      <c r="S6" s="3"/>
      <c r="T6" s="7"/>
      <c r="U6" s="87">
        <v>7301011234563</v>
      </c>
      <c r="V6" s="88"/>
      <c r="W6" s="88"/>
      <c r="X6" s="88"/>
      <c r="Y6" s="88"/>
      <c r="Z6" s="88"/>
      <c r="AA6" s="88"/>
      <c r="AB6" s="88"/>
      <c r="AD6" s="26">
        <f>LEN(U6)</f>
        <v>13</v>
      </c>
      <c r="AE6" s="26">
        <f>IF(LEN(CLEAN(U6))=10,IF(AND(VALUE(MID(U6,4,1))&gt;=1,VALUE(MID(U6,4,1))&lt;=4),MOD(11-MOD(0*2+0*3+0*4+MID(U6,1,1)*5+MID(U6,2,1)*6+MID(U6,3,1)*7+MID(U6,4,1)*8+MID(U6,5,1)*9+MID(U6,6,1)*2+MID(U6,7,1)*3+MID(U6,8,1)*4+MID(U6,9,1)*5,11),10),IF(AND(VALUE(MID(U6,4,1))&gt;=5,VALUE(MID(U6,4,1))&lt;=8),MOD(11-MOD(0*2+0*3+0*4+MID(U6,1,1)*5+MID(U6,2,1)*6+MID(U6,3,1)*7+MID(U6,4,1)*8+MID(U6,5,1)*9+MID(U6,6,1)*2+MID(U6,7,1)*3+MID(U6,8,1)*4+MID(U6,9,1)*5,11),10),"오류")),IF(LEN(CLEAN(U6))=11,IF(AND(VALUE(MID(U6,5,1))&gt;=1,VALUE(MID(U6,5,1))&lt;=4),MOD(11-MOD(0*2+0*3+MID(U6,1,1)*4+MID(U6,2,1)*5+MID(U6,3,1)*6+MID(U6,4,1)*7+MID(U6,5,1)*8+MID(U6,6,1)*9+MID(U6,7,1)*2+MID(U6,8,1)*3+MID(U6,9,1)*4+MID(U6,10,1)*5,11),10),IF(AND(VALUE(MID(U6,5,1))&gt;=5,VALUE(MID(U6,5,1))&lt;=8),MOD(11-MOD(0*2+0*3+MID(U6,1,1)*4+MID(U6,2,1)*5+MID(U6,3,1)*6+MID(U6,4,1)*7+MID(U6,5,1)*8+MID(U6,6,1)*9+MID(U6,7,1)*2+MID(U6,8,1)*3+MID(U6,9,1)*4+MID(U6,10,1)*5,11),10),"오류")),IF(LEN(CLEAN(U6))=12,IF(AND(VALUE(MID(U6,6,1))&gt;=1,VALUE(MID(U6,6,1))&lt;=4),MOD(11-MOD(0*2+MID(U6,1,1)*3+MID(U6,2,1)*4+MID(U6,3,1)*5+MID(U6,4,1)*6+MID(U6,5,1)*7+MID(U6,6,1)*8+MID(U6,7,1)*9+MID(U6,8,1)*2+MID(U6,9,1)*3+MID(U6,10,1)*4+MID(U6,11,1)*5,11),10),IF(AND(VALUE(MID(U6,7,1))&gt;=5,VALUE(MID(U6,7,1))&lt;=8),MOD(11-MOD(0*2+MID(U6,1,1)*3+MID(U6,2,1)*4+MID(U6,3,1)*5+MID(U6,4,1)*6+MID(U6,5,1)*7+MID(U6,6,1)*8+MID(U6,7,1)*9+MID(U6,8,1)*2+MID(U6,9,1)*3+MID(U6,10,1)*4+MID(U6,11,1)*5,11),10),"오류")),IF(AND(VALUE(MID(U6,7,1))&gt;=1,VALUE(MID(U6,7,1))&lt;=4),MOD(11-MOD(MID(U6,1,1)*2+MID(U6,2,1)*3+MID(U6,3,1)*4+MID(U6,4,1)*5+MID(U6,5,1)*6+MID(U6,6,1)*7+MID(U6,7,1)*8+MID(U6,8,1)*9+MID(U6,9,1)*2+MID(U6,10,1)*3+MID(U6,11,1)*4+MID(U6,12,1)*5,11),10),IF(AND(VALUE(MID(U6,7,1))&gt;=5,VALUE(MID(U6,7,1))&lt;=8),IF(LEN(CLEAN(U6))=12,MOD(MOD(11-MOD(0*2+MID(U6,1,1)*3+MID(U6,2,1)*4+MID(U6,3,1)*5+MID(U6,4,1)*6+MID(U6,5,1)*7+MID(U6,6,1)*8+MID(U6,7,1)*9+MID(U6,8,1)*2+MID(U6,9,1)*3+MID(U6,10,1)*4+MID(U6,11,1)*5,11),10)+2,10),MOD(MOD(11-MOD(MID(U6,1,1)*2+MID(U6,2,1)*3+MID(U6,3,1)*4+MID(U6,4,1)*5+MID(U6,5,1)*6+MID(U6,6,1)*7+MID(U6,7,1)*8+MID(U6,8,1)*9+MID(U6,9,1)*2+MID(U6,10,1)*3+MID(U6,11,1)*4+MID(U6,12,1)*5,11),10)+2,10)))))))</f>
        <v>3</v>
      </c>
      <c r="AF6" s="26" t="str">
        <f>IF(INT(RIGHT(U6,1))=AE6,"OK","주민오류")</f>
        <v>OK</v>
      </c>
      <c r="AK6" t="s">
        <v>41</v>
      </c>
    </row>
    <row r="7" spans="1:37" ht="22.5" customHeight="1" x14ac:dyDescent="0.3">
      <c r="A7" s="3" t="s">
        <v>4</v>
      </c>
      <c r="B7" s="3" t="s">
        <v>5</v>
      </c>
      <c r="C7" s="3"/>
      <c r="D7" s="3"/>
      <c r="E7" s="3"/>
      <c r="F7" s="7"/>
      <c r="G7" s="71" t="s">
        <v>50</v>
      </c>
      <c r="H7" s="72"/>
      <c r="I7" s="72"/>
      <c r="J7" s="72"/>
      <c r="K7" s="111" t="s">
        <v>87</v>
      </c>
      <c r="L7" s="111"/>
      <c r="M7" s="111"/>
      <c r="N7" s="112"/>
      <c r="O7" s="9" t="s">
        <v>6</v>
      </c>
      <c r="P7" s="10" t="s">
        <v>7</v>
      </c>
      <c r="Q7" s="10"/>
      <c r="R7" s="10"/>
      <c r="S7" s="10"/>
      <c r="T7" s="13"/>
      <c r="U7" s="89" t="s">
        <v>63</v>
      </c>
      <c r="V7" s="90"/>
      <c r="W7" s="90"/>
      <c r="X7" s="90"/>
      <c r="Y7" s="90"/>
      <c r="Z7" s="90"/>
      <c r="AA7" s="90"/>
      <c r="AB7" s="90"/>
      <c r="AK7" t="s">
        <v>42</v>
      </c>
    </row>
    <row r="8" spans="1:37" ht="22.5" customHeight="1" x14ac:dyDescent="0.3">
      <c r="A8" s="3" t="s">
        <v>8</v>
      </c>
      <c r="B8" s="3" t="s">
        <v>9</v>
      </c>
      <c r="C8" s="3"/>
      <c r="D8" s="3"/>
      <c r="E8" s="3"/>
      <c r="F8" s="7"/>
      <c r="G8" s="85" t="s">
        <v>60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</row>
    <row r="9" spans="1:37" ht="22.5" customHeight="1" x14ac:dyDescent="0.3">
      <c r="A9" s="34" t="s">
        <v>13</v>
      </c>
      <c r="B9" s="14"/>
      <c r="C9" s="14"/>
      <c r="D9" s="14"/>
      <c r="E9" s="14"/>
      <c r="F9" s="1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37" ht="22.5" customHeight="1" x14ac:dyDescent="0.3">
      <c r="A10" s="14" t="s">
        <v>0</v>
      </c>
      <c r="B10" s="14" t="s">
        <v>1</v>
      </c>
      <c r="C10" s="14"/>
      <c r="D10" s="14"/>
      <c r="E10" s="14"/>
      <c r="F10" s="15"/>
      <c r="G10" s="89" t="s">
        <v>53</v>
      </c>
      <c r="H10" s="90"/>
      <c r="I10" s="90"/>
      <c r="J10" s="90"/>
      <c r="K10" s="90"/>
      <c r="L10" s="90"/>
      <c r="M10" s="90"/>
      <c r="N10" s="91"/>
      <c r="O10" s="51" t="s">
        <v>2</v>
      </c>
      <c r="P10" s="14" t="s">
        <v>11</v>
      </c>
      <c r="Q10" s="14"/>
      <c r="R10" s="14"/>
      <c r="S10" s="17"/>
      <c r="T10" s="18"/>
      <c r="U10" s="95">
        <v>3128512347</v>
      </c>
      <c r="V10" s="96"/>
      <c r="W10" s="96"/>
      <c r="X10" s="96"/>
      <c r="Y10" s="96"/>
      <c r="Z10" s="96"/>
      <c r="AA10" s="96"/>
      <c r="AB10" s="96"/>
      <c r="AD10" s="26">
        <f>LEN(U10)</f>
        <v>10</v>
      </c>
      <c r="AE10" s="26">
        <f>IF(10-MOD(MID(U10,1,1)*1+MID(U10,2,1)*3+MID(U10,3,1)*7+MID(U10,4,1)*1+MID(U10,5,1)*3+MID(U10,6,1)*7+MID(U10,7,1)*1+MID(U10,8,1)*3+INT((MID(U10,9,1)*5)/10)+MOD(MID(U10,9,1)*5,10),10)=10,0,10-MOD(MID(U10,1,1)*1+MID(U10,2,1)*3+MID(U10,3,1)*7+MID(U10,4,1)*1+MID(U10,5,1)*3+MID(U10,6,1)*7+MID(U10,7,1)*1+MID(U10,8,1)*3+INT((MID(U10,9,1)*5)/10)+MOD(MID(U10,9,1)*5,10),10))</f>
        <v>7</v>
      </c>
      <c r="AF10" s="26" t="str">
        <f>IF(INT(RIGHT(U10,1))=AE10,"OK","사업자오류")</f>
        <v>OK</v>
      </c>
      <c r="AK10" t="s">
        <v>64</v>
      </c>
    </row>
    <row r="11" spans="1:37" ht="22.5" customHeight="1" x14ac:dyDescent="0.3">
      <c r="A11" s="3" t="s">
        <v>4</v>
      </c>
      <c r="B11" s="3" t="s">
        <v>5</v>
      </c>
      <c r="C11" s="3"/>
      <c r="D11" s="3"/>
      <c r="E11" s="3"/>
      <c r="F11" s="7"/>
      <c r="G11" s="92" t="s">
        <v>56</v>
      </c>
      <c r="H11" s="93"/>
      <c r="I11" s="93"/>
      <c r="J11" s="93"/>
      <c r="K11" s="93"/>
      <c r="L11" s="93"/>
      <c r="M11" s="93"/>
      <c r="N11" s="94"/>
      <c r="O11" s="9" t="s">
        <v>6</v>
      </c>
      <c r="P11" s="10" t="s">
        <v>7</v>
      </c>
      <c r="Q11" s="10"/>
      <c r="R11" s="10"/>
      <c r="S11" s="10"/>
      <c r="T11" s="11"/>
      <c r="U11" s="97" t="s">
        <v>54</v>
      </c>
      <c r="V11" s="97"/>
      <c r="W11" s="97"/>
      <c r="X11" s="97"/>
      <c r="Y11" s="97"/>
      <c r="Z11" s="97"/>
      <c r="AA11" s="97"/>
      <c r="AB11" s="97"/>
      <c r="AK11" s="27" t="s">
        <v>65</v>
      </c>
    </row>
    <row r="12" spans="1:37" ht="22.5" customHeight="1" x14ac:dyDescent="0.3">
      <c r="A12" s="3" t="s">
        <v>8</v>
      </c>
      <c r="B12" s="3" t="s">
        <v>9</v>
      </c>
      <c r="C12" s="3"/>
      <c r="D12" s="3"/>
      <c r="E12" s="3"/>
      <c r="F12" s="7"/>
      <c r="G12" s="83" t="s">
        <v>55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</row>
    <row r="13" spans="1:37" ht="22.5" customHeight="1" x14ac:dyDescent="0.3">
      <c r="A13" s="35" t="s">
        <v>14</v>
      </c>
      <c r="B13" s="3"/>
      <c r="C13" s="3"/>
      <c r="D13" s="3"/>
      <c r="E13" s="3"/>
      <c r="F13" s="1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7" ht="22.5" customHeight="1" x14ac:dyDescent="0.3">
      <c r="A14" s="3" t="s">
        <v>139</v>
      </c>
      <c r="B14" s="3" t="s">
        <v>16</v>
      </c>
      <c r="C14" s="3"/>
      <c r="D14" s="4"/>
      <c r="E14" s="98">
        <f>T17</f>
        <v>31704000</v>
      </c>
      <c r="F14" s="99"/>
      <c r="G14" s="99"/>
      <c r="H14" s="99"/>
      <c r="I14" s="99"/>
      <c r="J14" s="99"/>
      <c r="K14" s="100"/>
      <c r="L14" s="8" t="s">
        <v>10</v>
      </c>
      <c r="M14" s="3" t="s">
        <v>46</v>
      </c>
      <c r="N14" s="3"/>
      <c r="O14" s="3"/>
      <c r="P14" s="3"/>
      <c r="Q14" s="3"/>
      <c r="R14" s="4"/>
      <c r="S14" s="71" t="s">
        <v>57</v>
      </c>
      <c r="T14" s="72"/>
      <c r="U14" s="72"/>
      <c r="V14" s="72"/>
      <c r="W14" s="72"/>
      <c r="X14" s="72"/>
      <c r="Y14" s="72"/>
      <c r="Z14" s="72"/>
      <c r="AA14" s="72"/>
      <c r="AB14" s="72"/>
    </row>
    <row r="15" spans="1:37" ht="22.5" customHeight="1" x14ac:dyDescent="0.3">
      <c r="A15" s="20" t="s">
        <v>18</v>
      </c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7" ht="36" customHeight="1" x14ac:dyDescent="0.3">
      <c r="A16" s="32" t="s">
        <v>19</v>
      </c>
      <c r="B16" s="80" t="s">
        <v>140</v>
      </c>
      <c r="C16" s="80"/>
      <c r="D16" s="80"/>
      <c r="E16" s="80"/>
      <c r="F16" s="115" t="s">
        <v>141</v>
      </c>
      <c r="G16" s="116"/>
      <c r="H16" s="116"/>
      <c r="I16" s="116"/>
      <c r="J16" s="117"/>
      <c r="K16" s="2" t="s">
        <v>142</v>
      </c>
      <c r="L16" s="3" t="s">
        <v>21</v>
      </c>
      <c r="M16" s="4"/>
      <c r="N16" s="79" t="s">
        <v>143</v>
      </c>
      <c r="O16" s="80"/>
      <c r="P16" s="80"/>
      <c r="Q16" s="79" t="s">
        <v>145</v>
      </c>
      <c r="R16" s="80"/>
      <c r="S16" s="80"/>
      <c r="T16" s="79" t="s">
        <v>146</v>
      </c>
      <c r="U16" s="79"/>
      <c r="V16" s="79"/>
      <c r="W16" s="79"/>
      <c r="X16" s="79"/>
      <c r="Y16" s="5" t="s">
        <v>147</v>
      </c>
      <c r="Z16" s="116" t="s">
        <v>144</v>
      </c>
      <c r="AA16" s="116"/>
      <c r="AB16" s="116"/>
      <c r="AI16" t="s">
        <v>69</v>
      </c>
    </row>
    <row r="17" spans="1:38" ht="22.5" customHeight="1" thickBot="1" x14ac:dyDescent="0.35">
      <c r="A17" s="33">
        <f>MAX(A18:A22)</f>
        <v>3</v>
      </c>
      <c r="B17" s="77">
        <v>44227</v>
      </c>
      <c r="C17" s="78"/>
      <c r="D17" s="78"/>
      <c r="E17" s="78"/>
      <c r="F17" s="118" t="s">
        <v>61</v>
      </c>
      <c r="G17" s="119"/>
      <c r="H17" s="119"/>
      <c r="I17" s="119"/>
      <c r="J17" s="120"/>
      <c r="K17" s="53"/>
      <c r="L17" s="54"/>
      <c r="M17" s="55"/>
      <c r="N17" s="81">
        <f>SUM(N18:P22)</f>
        <v>1008</v>
      </c>
      <c r="O17" s="81"/>
      <c r="P17" s="81"/>
      <c r="Q17" s="81">
        <f>T17/N17</f>
        <v>31452.380952380954</v>
      </c>
      <c r="R17" s="81"/>
      <c r="S17" s="81"/>
      <c r="T17" s="109">
        <f>SUM(T18:X22)</f>
        <v>31704000</v>
      </c>
      <c r="U17" s="109"/>
      <c r="V17" s="109"/>
      <c r="W17" s="109"/>
      <c r="X17" s="109"/>
      <c r="Y17" s="113" t="s">
        <v>138</v>
      </c>
      <c r="Z17" s="114"/>
      <c r="AA17" s="114"/>
      <c r="AB17" s="114"/>
      <c r="AI17" t="s">
        <v>70</v>
      </c>
    </row>
    <row r="18" spans="1:38" ht="22.5" customHeight="1" thickTop="1" x14ac:dyDescent="0.3">
      <c r="A18" s="29">
        <v>1</v>
      </c>
      <c r="B18" s="70">
        <v>44200</v>
      </c>
      <c r="C18" s="70"/>
      <c r="D18" s="70"/>
      <c r="E18" s="70"/>
      <c r="F18" s="56" t="s">
        <v>77</v>
      </c>
      <c r="G18" s="57"/>
      <c r="H18" s="57"/>
      <c r="I18" s="57"/>
      <c r="J18" s="58"/>
      <c r="K18" s="56" t="s">
        <v>78</v>
      </c>
      <c r="L18" s="57"/>
      <c r="M18" s="58"/>
      <c r="N18" s="66">
        <v>276</v>
      </c>
      <c r="O18" s="66"/>
      <c r="P18" s="66"/>
      <c r="Q18" s="66">
        <v>30000</v>
      </c>
      <c r="R18" s="66"/>
      <c r="S18" s="66"/>
      <c r="T18" s="110">
        <f>N18*Q18</f>
        <v>8280000</v>
      </c>
      <c r="U18" s="110"/>
      <c r="V18" s="110"/>
      <c r="W18" s="110"/>
      <c r="X18" s="110"/>
      <c r="Y18" s="56" t="s">
        <v>59</v>
      </c>
      <c r="Z18" s="57"/>
      <c r="AA18" s="57"/>
      <c r="AB18" s="57"/>
      <c r="AI18" t="s">
        <v>71</v>
      </c>
    </row>
    <row r="19" spans="1:38" ht="22.5" customHeight="1" x14ac:dyDescent="0.3">
      <c r="A19" s="30">
        <v>2</v>
      </c>
      <c r="B19" s="68">
        <v>44211</v>
      </c>
      <c r="C19" s="68"/>
      <c r="D19" s="68"/>
      <c r="E19" s="68"/>
      <c r="F19" s="59" t="s">
        <v>77</v>
      </c>
      <c r="G19" s="60"/>
      <c r="H19" s="60"/>
      <c r="I19" s="60"/>
      <c r="J19" s="61"/>
      <c r="K19" s="59" t="s">
        <v>78</v>
      </c>
      <c r="L19" s="60"/>
      <c r="M19" s="61"/>
      <c r="N19" s="67">
        <v>228</v>
      </c>
      <c r="O19" s="67"/>
      <c r="P19" s="67"/>
      <c r="Q19" s="67">
        <v>32000</v>
      </c>
      <c r="R19" s="67"/>
      <c r="S19" s="67"/>
      <c r="T19" s="107">
        <f>N19*Q19</f>
        <v>7296000</v>
      </c>
      <c r="U19" s="107"/>
      <c r="V19" s="107"/>
      <c r="W19" s="107"/>
      <c r="X19" s="107"/>
      <c r="Y19" s="59" t="s">
        <v>59</v>
      </c>
      <c r="Z19" s="60"/>
      <c r="AA19" s="60"/>
      <c r="AB19" s="60"/>
      <c r="AI19" t="s">
        <v>72</v>
      </c>
    </row>
    <row r="20" spans="1:38" ht="22.5" customHeight="1" x14ac:dyDescent="0.3">
      <c r="A20" s="30">
        <v>3</v>
      </c>
      <c r="B20" s="68">
        <v>44219</v>
      </c>
      <c r="C20" s="68"/>
      <c r="D20" s="68"/>
      <c r="E20" s="68"/>
      <c r="F20" s="59" t="s">
        <v>81</v>
      </c>
      <c r="G20" s="60"/>
      <c r="H20" s="60"/>
      <c r="I20" s="60"/>
      <c r="J20" s="61"/>
      <c r="K20" s="59" t="s">
        <v>78</v>
      </c>
      <c r="L20" s="60"/>
      <c r="M20" s="61"/>
      <c r="N20" s="67">
        <v>504</v>
      </c>
      <c r="O20" s="67"/>
      <c r="P20" s="67"/>
      <c r="Q20" s="67">
        <v>32000</v>
      </c>
      <c r="R20" s="67"/>
      <c r="S20" s="67"/>
      <c r="T20" s="107">
        <f>N20*Q20</f>
        <v>16128000</v>
      </c>
      <c r="U20" s="107"/>
      <c r="V20" s="107"/>
      <c r="W20" s="107"/>
      <c r="X20" s="107"/>
      <c r="Y20" s="59" t="s">
        <v>59</v>
      </c>
      <c r="Z20" s="60"/>
      <c r="AA20" s="60"/>
      <c r="AB20" s="60"/>
      <c r="AI20" t="s">
        <v>73</v>
      </c>
    </row>
    <row r="21" spans="1:38" ht="22.5" customHeight="1" x14ac:dyDescent="0.3">
      <c r="A21" s="30"/>
      <c r="B21" s="68"/>
      <c r="C21" s="68"/>
      <c r="D21" s="68"/>
      <c r="E21" s="68"/>
      <c r="F21" s="59"/>
      <c r="G21" s="60"/>
      <c r="H21" s="60"/>
      <c r="I21" s="60"/>
      <c r="J21" s="61"/>
      <c r="K21" s="59"/>
      <c r="L21" s="60"/>
      <c r="M21" s="61"/>
      <c r="N21" s="67"/>
      <c r="O21" s="67"/>
      <c r="P21" s="67"/>
      <c r="Q21" s="67"/>
      <c r="R21" s="67"/>
      <c r="S21" s="67"/>
      <c r="T21" s="107">
        <f t="shared" ref="T21:T22" si="0">N21*Q21</f>
        <v>0</v>
      </c>
      <c r="U21" s="107"/>
      <c r="V21" s="107"/>
      <c r="W21" s="107"/>
      <c r="X21" s="107"/>
      <c r="Y21" s="59"/>
      <c r="Z21" s="60"/>
      <c r="AA21" s="60"/>
      <c r="AB21" s="60"/>
      <c r="AI21" t="s">
        <v>74</v>
      </c>
    </row>
    <row r="22" spans="1:38" ht="22.5" customHeight="1" x14ac:dyDescent="0.3">
      <c r="A22" s="31"/>
      <c r="B22" s="69"/>
      <c r="C22" s="69"/>
      <c r="D22" s="69"/>
      <c r="E22" s="69"/>
      <c r="F22" s="62"/>
      <c r="G22" s="63"/>
      <c r="H22" s="63"/>
      <c r="I22" s="63"/>
      <c r="J22" s="64"/>
      <c r="K22" s="62"/>
      <c r="L22" s="63"/>
      <c r="M22" s="64"/>
      <c r="N22" s="52"/>
      <c r="O22" s="52"/>
      <c r="P22" s="52"/>
      <c r="Q22" s="52"/>
      <c r="R22" s="52"/>
      <c r="S22" s="52"/>
      <c r="T22" s="108">
        <f t="shared" si="0"/>
        <v>0</v>
      </c>
      <c r="U22" s="108"/>
      <c r="V22" s="108"/>
      <c r="W22" s="108"/>
      <c r="X22" s="108"/>
      <c r="Y22" s="62"/>
      <c r="Z22" s="63"/>
      <c r="AA22" s="63"/>
      <c r="AB22" s="63"/>
    </row>
    <row r="23" spans="1:38" ht="8.25" customHeight="1" x14ac:dyDescent="0.3"/>
    <row r="24" spans="1:38" x14ac:dyDescent="0.3">
      <c r="B24" t="s">
        <v>45</v>
      </c>
      <c r="AK24" t="s">
        <v>44</v>
      </c>
    </row>
    <row r="25" spans="1:38" x14ac:dyDescent="0.3">
      <c r="B25" t="s">
        <v>82</v>
      </c>
    </row>
    <row r="26" spans="1:38" x14ac:dyDescent="0.3">
      <c r="S26" s="178">
        <f>B17</f>
        <v>44227</v>
      </c>
      <c r="T26" s="178"/>
      <c r="U26" s="178"/>
      <c r="V26" s="178"/>
      <c r="W26" s="178"/>
      <c r="X26" s="178"/>
      <c r="Y26" s="178"/>
      <c r="Z26" s="178"/>
      <c r="AA26" s="178"/>
      <c r="AK26" t="s">
        <v>66</v>
      </c>
    </row>
    <row r="28" spans="1:38" ht="17.25" x14ac:dyDescent="0.3">
      <c r="J28" s="65" t="s">
        <v>25</v>
      </c>
      <c r="K28" s="65"/>
      <c r="L28" s="65"/>
      <c r="M28" s="65"/>
      <c r="N28" s="65"/>
      <c r="O28" s="65"/>
      <c r="P28" s="106" t="str">
        <f>G6&amp;"  " &amp;G7</f>
        <v>선우농장  주황규</v>
      </c>
      <c r="Q28" s="106"/>
      <c r="R28" s="106"/>
      <c r="S28" s="106"/>
      <c r="T28" s="106"/>
      <c r="U28" s="106"/>
      <c r="V28" s="106"/>
      <c r="W28" s="106"/>
      <c r="X28" t="s">
        <v>24</v>
      </c>
      <c r="AL28" t="s">
        <v>67</v>
      </c>
    </row>
    <row r="29" spans="1:38" x14ac:dyDescent="0.3">
      <c r="A29" s="24" t="s">
        <v>75</v>
      </c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L29" t="s">
        <v>68</v>
      </c>
    </row>
    <row r="30" spans="1:38" ht="23.2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1:38" ht="106.5" customHeight="1" x14ac:dyDescent="0.3">
      <c r="A31" s="101" t="s">
        <v>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</row>
    <row r="32" spans="1:38" x14ac:dyDescent="0.3">
      <c r="B32" s="65" t="s">
        <v>26</v>
      </c>
      <c r="C32" s="65"/>
      <c r="D32" s="65"/>
      <c r="E32" s="65"/>
      <c r="F32" s="6" t="s">
        <v>27</v>
      </c>
    </row>
    <row r="33" spans="1:37" x14ac:dyDescent="0.3">
      <c r="B33" s="65"/>
      <c r="C33" s="65"/>
      <c r="D33" s="65"/>
      <c r="E33" s="65"/>
      <c r="F33" s="6" t="s">
        <v>28</v>
      </c>
      <c r="AK33" t="s">
        <v>43</v>
      </c>
    </row>
    <row r="35" spans="1:37" ht="16.5" customHeight="1" x14ac:dyDescent="0.3">
      <c r="A35" t="s">
        <v>51</v>
      </c>
    </row>
    <row r="36" spans="1:37" x14ac:dyDescent="0.3">
      <c r="A36" s="27" t="s">
        <v>52</v>
      </c>
    </row>
    <row r="40" spans="1:37" x14ac:dyDescent="0.3">
      <c r="A40" t="s">
        <v>29</v>
      </c>
    </row>
    <row r="41" spans="1:37" x14ac:dyDescent="0.3">
      <c r="A41" t="s">
        <v>30</v>
      </c>
    </row>
    <row r="42" spans="1:37" x14ac:dyDescent="0.3">
      <c r="A42" t="s">
        <v>31</v>
      </c>
    </row>
    <row r="43" spans="1:37" x14ac:dyDescent="0.3">
      <c r="A43" t="s">
        <v>32</v>
      </c>
    </row>
  </sheetData>
  <mergeCells count="71">
    <mergeCell ref="Z16:AB16"/>
    <mergeCell ref="Y18:AB18"/>
    <mergeCell ref="Y19:AB19"/>
    <mergeCell ref="Y20:AB20"/>
    <mergeCell ref="Y21:AB21"/>
    <mergeCell ref="F16:J16"/>
    <mergeCell ref="F17:J17"/>
    <mergeCell ref="F18:J18"/>
    <mergeCell ref="F19:J19"/>
    <mergeCell ref="F20:J20"/>
    <mergeCell ref="E14:K14"/>
    <mergeCell ref="S14:AB14"/>
    <mergeCell ref="A31:AB31"/>
    <mergeCell ref="A30:AB30"/>
    <mergeCell ref="S26:AA26"/>
    <mergeCell ref="J28:O28"/>
    <mergeCell ref="P28:W28"/>
    <mergeCell ref="T21:X21"/>
    <mergeCell ref="T22:X22"/>
    <mergeCell ref="T16:X16"/>
    <mergeCell ref="T17:X17"/>
    <mergeCell ref="T18:X18"/>
    <mergeCell ref="T19:X19"/>
    <mergeCell ref="T20:X20"/>
    <mergeCell ref="Y22:AB22"/>
    <mergeCell ref="Y17:AB17"/>
    <mergeCell ref="U7:AB7"/>
    <mergeCell ref="G10:N10"/>
    <mergeCell ref="G11:N11"/>
    <mergeCell ref="U10:AB10"/>
    <mergeCell ref="U11:AB11"/>
    <mergeCell ref="K7:N7"/>
    <mergeCell ref="G7:J7"/>
    <mergeCell ref="D1:F1"/>
    <mergeCell ref="H1:I1"/>
    <mergeCell ref="A1:C1"/>
    <mergeCell ref="G6:N6"/>
    <mergeCell ref="Q19:S19"/>
    <mergeCell ref="B17:E17"/>
    <mergeCell ref="N16:P16"/>
    <mergeCell ref="N17:P17"/>
    <mergeCell ref="B16:E16"/>
    <mergeCell ref="Q16:S16"/>
    <mergeCell ref="Q17:S17"/>
    <mergeCell ref="Q18:S18"/>
    <mergeCell ref="A3:AB3"/>
    <mergeCell ref="G12:AB12"/>
    <mergeCell ref="G8:AB8"/>
    <mergeCell ref="U6:AB6"/>
    <mergeCell ref="B32:E33"/>
    <mergeCell ref="N18:P18"/>
    <mergeCell ref="N19:P19"/>
    <mergeCell ref="N20:P20"/>
    <mergeCell ref="N21:P21"/>
    <mergeCell ref="N22:P22"/>
    <mergeCell ref="B20:E20"/>
    <mergeCell ref="B21:E21"/>
    <mergeCell ref="B22:E22"/>
    <mergeCell ref="B18:E18"/>
    <mergeCell ref="B19:E19"/>
    <mergeCell ref="F21:J21"/>
    <mergeCell ref="F22:J22"/>
    <mergeCell ref="Q22:S22"/>
    <mergeCell ref="K17:M17"/>
    <mergeCell ref="K18:M18"/>
    <mergeCell ref="K19:M19"/>
    <mergeCell ref="K20:M20"/>
    <mergeCell ref="K21:M21"/>
    <mergeCell ref="K22:M22"/>
    <mergeCell ref="Q20:S20"/>
    <mergeCell ref="Q21:S21"/>
  </mergeCells>
  <phoneticPr fontId="2" type="noConversion"/>
  <conditionalFormatting sqref="AF10">
    <cfRule type="cellIs" dxfId="7" priority="2" operator="equal">
      <formula>"OK"</formula>
    </cfRule>
  </conditionalFormatting>
  <conditionalFormatting sqref="AF6">
    <cfRule type="cellIs" dxfId="6" priority="1" operator="equal">
      <formula>"OK"</formula>
    </cfRule>
  </conditionalFormatting>
  <hyperlinks>
    <hyperlink ref="A36" r:id="rId1" xr:uid="{FCAE1229-B8B0-43E1-A143-6F8396B9568D}"/>
    <hyperlink ref="AB1" r:id="rId2" display="http://café.daum.net/transtax" xr:uid="{8C6F1DB4-B4D5-4E9B-A33B-D3F397ABE6DD}"/>
    <hyperlink ref="AK11" r:id="rId3" xr:uid="{3557066D-A594-41E4-BF4C-593FD2C128EA}"/>
  </hyperlinks>
  <pageMargins left="0.31496062992125984" right="0.31496062992125984" top="0.55118110236220474" bottom="0.35433070866141736" header="0.31496062992125984" footer="0.3149606299212598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4602-56E0-4FBE-B1EE-FA1A92F12F84}">
  <dimension ref="A1:AL43"/>
  <sheetViews>
    <sheetView showGridLines="0" topLeftCell="A7" workbookViewId="0">
      <selection activeCell="G6" sqref="G6:N6"/>
    </sheetView>
  </sheetViews>
  <sheetFormatPr defaultColWidth="3.125" defaultRowHeight="16.5" x14ac:dyDescent="0.3"/>
  <cols>
    <col min="6" max="6" width="3.125" style="40"/>
    <col min="30" max="30" width="3.5" bestFit="1" customWidth="1"/>
    <col min="31" max="31" width="2.5" bestFit="1" customWidth="1"/>
    <col min="32" max="32" width="11" bestFit="1" customWidth="1"/>
  </cols>
  <sheetData>
    <row r="1" spans="1:37" x14ac:dyDescent="0.3">
      <c r="A1" s="74" t="s">
        <v>34</v>
      </c>
      <c r="B1" s="75"/>
      <c r="C1" s="76"/>
      <c r="D1" s="71">
        <v>2020</v>
      </c>
      <c r="E1" s="72"/>
      <c r="F1" s="72"/>
      <c r="G1" s="23" t="s">
        <v>35</v>
      </c>
      <c r="H1" s="72"/>
      <c r="I1" s="73"/>
      <c r="AB1" s="28" t="s">
        <v>62</v>
      </c>
    </row>
    <row r="2" spans="1:37" x14ac:dyDescent="0.3">
      <c r="D2" s="40"/>
      <c r="E2" s="40"/>
      <c r="G2" s="22"/>
      <c r="H2" s="40"/>
      <c r="I2" s="40"/>
      <c r="AK2" t="s">
        <v>39</v>
      </c>
    </row>
    <row r="3" spans="1:37" ht="26.25" x14ac:dyDescent="0.3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K3" t="s">
        <v>38</v>
      </c>
    </row>
    <row r="5" spans="1:37" ht="22.5" customHeight="1" x14ac:dyDescent="0.3">
      <c r="A5" s="35" t="s">
        <v>37</v>
      </c>
      <c r="B5" s="3"/>
      <c r="C5" s="3"/>
      <c r="D5" s="3"/>
      <c r="E5" s="3"/>
      <c r="F5" s="3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K5" t="s">
        <v>40</v>
      </c>
    </row>
    <row r="6" spans="1:37" ht="22.5" customHeight="1" x14ac:dyDescent="0.3">
      <c r="A6" s="3" t="s">
        <v>0</v>
      </c>
      <c r="B6" s="3" t="s">
        <v>33</v>
      </c>
      <c r="C6" s="3"/>
      <c r="D6" s="3"/>
      <c r="E6" s="3"/>
      <c r="F6" s="39"/>
      <c r="G6" s="71"/>
      <c r="H6" s="72"/>
      <c r="I6" s="72"/>
      <c r="J6" s="72"/>
      <c r="K6" s="72"/>
      <c r="L6" s="72"/>
      <c r="M6" s="72"/>
      <c r="N6" s="73"/>
      <c r="O6" s="37" t="s">
        <v>2</v>
      </c>
      <c r="P6" s="3" t="s">
        <v>3</v>
      </c>
      <c r="Q6" s="3"/>
      <c r="R6" s="3"/>
      <c r="S6" s="3"/>
      <c r="T6" s="39"/>
      <c r="U6" s="87"/>
      <c r="V6" s="88"/>
      <c r="W6" s="88"/>
      <c r="X6" s="88"/>
      <c r="Y6" s="88"/>
      <c r="Z6" s="88"/>
      <c r="AA6" s="88"/>
      <c r="AB6" s="88"/>
      <c r="AD6" s="26">
        <f>LEN(U6)</f>
        <v>0</v>
      </c>
      <c r="AE6" s="26" t="e">
        <f>IF(LEN(CLEAN(U6))=10,IF(AND(VALUE(MID(U6,4,1))&gt;=1,VALUE(MID(U6,4,1))&lt;=4),MOD(11-MOD(0*2+0*3+0*4+MID(U6,1,1)*5+MID(U6,2,1)*6+MID(U6,3,1)*7+MID(U6,4,1)*8+MID(U6,5,1)*9+MID(U6,6,1)*2+MID(U6,7,1)*3+MID(U6,8,1)*4+MID(U6,9,1)*5,11),10),IF(AND(VALUE(MID(U6,4,1))&gt;=5,VALUE(MID(U6,4,1))&lt;=8),MOD(11-MOD(0*2+0*3+0*4+MID(U6,1,1)*5+MID(U6,2,1)*6+MID(U6,3,1)*7+MID(U6,4,1)*8+MID(U6,5,1)*9+MID(U6,6,1)*2+MID(U6,7,1)*3+MID(U6,8,1)*4+MID(U6,9,1)*5,11),10),"오류")),IF(LEN(CLEAN(U6))=11,IF(AND(VALUE(MID(U6,5,1))&gt;=1,VALUE(MID(U6,5,1))&lt;=4),MOD(11-MOD(0*2+0*3+MID(U6,1,1)*4+MID(U6,2,1)*5+MID(U6,3,1)*6+MID(U6,4,1)*7+MID(U6,5,1)*8+MID(U6,6,1)*9+MID(U6,7,1)*2+MID(U6,8,1)*3+MID(U6,9,1)*4+MID(U6,10,1)*5,11),10),IF(AND(VALUE(MID(U6,5,1))&gt;=5,VALUE(MID(U6,5,1))&lt;=8),MOD(11-MOD(0*2+0*3+MID(U6,1,1)*4+MID(U6,2,1)*5+MID(U6,3,1)*6+MID(U6,4,1)*7+MID(U6,5,1)*8+MID(U6,6,1)*9+MID(U6,7,1)*2+MID(U6,8,1)*3+MID(U6,9,1)*4+MID(U6,10,1)*5,11),10),"오류")),IF(LEN(CLEAN(U6))=12,IF(AND(VALUE(MID(U6,6,1))&gt;=1,VALUE(MID(U6,6,1))&lt;=4),MOD(11-MOD(0*2+MID(U6,1,1)*3+MID(U6,2,1)*4+MID(U6,3,1)*5+MID(U6,4,1)*6+MID(U6,5,1)*7+MID(U6,6,1)*8+MID(U6,7,1)*9+MID(U6,8,1)*2+MID(U6,9,1)*3+MID(U6,10,1)*4+MID(U6,11,1)*5,11),10),IF(AND(VALUE(MID(U6,7,1))&gt;=5,VALUE(MID(U6,7,1))&lt;=8),MOD(11-MOD(0*2+MID(U6,1,1)*3+MID(U6,2,1)*4+MID(U6,3,1)*5+MID(U6,4,1)*6+MID(U6,5,1)*7+MID(U6,6,1)*8+MID(U6,7,1)*9+MID(U6,8,1)*2+MID(U6,9,1)*3+MID(U6,10,1)*4+MID(U6,11,1)*5,11),10),"오류")),IF(AND(VALUE(MID(U6,7,1))&gt;=1,VALUE(MID(U6,7,1))&lt;=4),MOD(11-MOD(MID(U6,1,1)*2+MID(U6,2,1)*3+MID(U6,3,1)*4+MID(U6,4,1)*5+MID(U6,5,1)*6+MID(U6,6,1)*7+MID(U6,7,1)*8+MID(U6,8,1)*9+MID(U6,9,1)*2+MID(U6,10,1)*3+MID(U6,11,1)*4+MID(U6,12,1)*5,11),10),IF(AND(VALUE(MID(U6,7,1))&gt;=5,VALUE(MID(U6,7,1))&lt;=8),IF(LEN(CLEAN(U6))=12,MOD(MOD(11-MOD(0*2+MID(U6,1,1)*3+MID(U6,2,1)*4+MID(U6,3,1)*5+MID(U6,4,1)*6+MID(U6,5,1)*7+MID(U6,6,1)*8+MID(U6,7,1)*9+MID(U6,8,1)*2+MID(U6,9,1)*3+MID(U6,10,1)*4+MID(U6,11,1)*5,11),10)+2,10),MOD(MOD(11-MOD(MID(U6,1,1)*2+MID(U6,2,1)*3+MID(U6,3,1)*4+MID(U6,4,1)*5+MID(U6,5,1)*6+MID(U6,6,1)*7+MID(U6,7,1)*8+MID(U6,8,1)*9+MID(U6,9,1)*2+MID(U6,10,1)*3+MID(U6,11,1)*4+MID(U6,12,1)*5,11),10)+2,10)))))))</f>
        <v>#VALUE!</v>
      </c>
      <c r="AF6" s="26" t="e">
        <f>IF(INT(RIGHT(U6,1))=AE6,"OK","주민오류")</f>
        <v>#VALUE!</v>
      </c>
      <c r="AK6" t="s">
        <v>41</v>
      </c>
    </row>
    <row r="7" spans="1:37" ht="22.5" customHeight="1" x14ac:dyDescent="0.3">
      <c r="A7" s="3" t="s">
        <v>4</v>
      </c>
      <c r="B7" s="3" t="s">
        <v>5</v>
      </c>
      <c r="C7" s="3"/>
      <c r="D7" s="3"/>
      <c r="E7" s="3"/>
      <c r="F7" s="39"/>
      <c r="G7" s="71"/>
      <c r="H7" s="72"/>
      <c r="I7" s="72"/>
      <c r="J7" s="72"/>
      <c r="K7" s="111" t="s">
        <v>87</v>
      </c>
      <c r="L7" s="111"/>
      <c r="M7" s="111"/>
      <c r="N7" s="112"/>
      <c r="O7" s="9" t="s">
        <v>6</v>
      </c>
      <c r="P7" s="10" t="s">
        <v>7</v>
      </c>
      <c r="Q7" s="10"/>
      <c r="R7" s="10"/>
      <c r="S7" s="10"/>
      <c r="T7" s="13"/>
      <c r="U7" s="89"/>
      <c r="V7" s="90"/>
      <c r="W7" s="90"/>
      <c r="X7" s="90"/>
      <c r="Y7" s="90"/>
      <c r="Z7" s="90"/>
      <c r="AA7" s="90"/>
      <c r="AB7" s="90"/>
      <c r="AK7" t="s">
        <v>42</v>
      </c>
    </row>
    <row r="8" spans="1:37" ht="22.5" customHeight="1" x14ac:dyDescent="0.3">
      <c r="A8" s="3" t="s">
        <v>8</v>
      </c>
      <c r="B8" s="3" t="s">
        <v>9</v>
      </c>
      <c r="C8" s="3"/>
      <c r="D8" s="3"/>
      <c r="E8" s="3"/>
      <c r="F8" s="39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</row>
    <row r="9" spans="1:37" ht="22.5" customHeight="1" x14ac:dyDescent="0.3">
      <c r="A9" s="34" t="s">
        <v>13</v>
      </c>
      <c r="B9" s="14"/>
      <c r="C9" s="14"/>
      <c r="D9" s="14"/>
      <c r="E9" s="14"/>
      <c r="F9" s="1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37" ht="22.5" customHeight="1" x14ac:dyDescent="0.3">
      <c r="A10" s="14" t="s">
        <v>0</v>
      </c>
      <c r="B10" s="14" t="s">
        <v>1</v>
      </c>
      <c r="C10" s="14"/>
      <c r="D10" s="14"/>
      <c r="E10" s="14"/>
      <c r="F10" s="15"/>
      <c r="G10" s="89"/>
      <c r="H10" s="90"/>
      <c r="I10" s="90"/>
      <c r="J10" s="90"/>
      <c r="K10" s="90"/>
      <c r="L10" s="90"/>
      <c r="M10" s="90"/>
      <c r="N10" s="91"/>
      <c r="O10" s="16" t="s">
        <v>10</v>
      </c>
      <c r="P10" s="14" t="s">
        <v>11</v>
      </c>
      <c r="Q10" s="14"/>
      <c r="R10" s="14"/>
      <c r="S10" s="17"/>
      <c r="T10" s="18"/>
      <c r="U10" s="95"/>
      <c r="V10" s="96"/>
      <c r="W10" s="96"/>
      <c r="X10" s="96"/>
      <c r="Y10" s="96"/>
      <c r="Z10" s="96"/>
      <c r="AA10" s="96"/>
      <c r="AB10" s="96"/>
      <c r="AD10" s="26">
        <f>LEN(U10)</f>
        <v>0</v>
      </c>
      <c r="AE10" s="26" t="e">
        <f>IF(10-MOD(MID(U10,1,1)*1+MID(U10,2,1)*3+MID(U10,3,1)*7+MID(U10,4,1)*1+MID(U10,5,1)*3+MID(U10,6,1)*7+MID(U10,7,1)*1+MID(U10,8,1)*3+INT((MID(U10,9,1)*5)/10)+MOD(MID(U10,9,1)*5,10),10)=10,0,10-MOD(MID(U10,1,1)*1+MID(U10,2,1)*3+MID(U10,3,1)*7+MID(U10,4,1)*1+MID(U10,5,1)*3+MID(U10,6,1)*7+MID(U10,7,1)*1+MID(U10,8,1)*3+INT((MID(U10,9,1)*5)/10)+MOD(MID(U10,9,1)*5,10),10))</f>
        <v>#VALUE!</v>
      </c>
      <c r="AF10" s="26" t="e">
        <f>IF(INT(RIGHT(U10,1))=AE10,"OK","사업자오류")</f>
        <v>#VALUE!</v>
      </c>
      <c r="AK10" t="s">
        <v>64</v>
      </c>
    </row>
    <row r="11" spans="1:37" ht="22.5" customHeight="1" x14ac:dyDescent="0.3">
      <c r="A11" s="3" t="s">
        <v>4</v>
      </c>
      <c r="B11" s="3" t="s">
        <v>5</v>
      </c>
      <c r="C11" s="3"/>
      <c r="D11" s="3"/>
      <c r="E11" s="3"/>
      <c r="F11" s="39"/>
      <c r="G11" s="92"/>
      <c r="H11" s="93"/>
      <c r="I11" s="93"/>
      <c r="J11" s="93"/>
      <c r="K11" s="93"/>
      <c r="L11" s="93"/>
      <c r="M11" s="93"/>
      <c r="N11" s="94"/>
      <c r="O11" s="9" t="s">
        <v>12</v>
      </c>
      <c r="P11" s="10" t="s">
        <v>7</v>
      </c>
      <c r="Q11" s="10"/>
      <c r="R11" s="10"/>
      <c r="S11" s="10"/>
      <c r="T11" s="11"/>
      <c r="U11" s="97"/>
      <c r="V11" s="97"/>
      <c r="W11" s="97"/>
      <c r="X11" s="97"/>
      <c r="Y11" s="97"/>
      <c r="Z11" s="97"/>
      <c r="AA11" s="97"/>
      <c r="AB11" s="97"/>
      <c r="AK11" s="27" t="s">
        <v>65</v>
      </c>
    </row>
    <row r="12" spans="1:37" ht="22.5" customHeight="1" x14ac:dyDescent="0.3">
      <c r="A12" s="3" t="s">
        <v>8</v>
      </c>
      <c r="B12" s="3" t="s">
        <v>9</v>
      </c>
      <c r="C12" s="3"/>
      <c r="D12" s="3"/>
      <c r="E12" s="3"/>
      <c r="F12" s="39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</row>
    <row r="13" spans="1:37" ht="22.5" customHeight="1" x14ac:dyDescent="0.3">
      <c r="A13" s="35" t="s">
        <v>14</v>
      </c>
      <c r="B13" s="3"/>
      <c r="C13" s="3"/>
      <c r="D13" s="3"/>
      <c r="E13" s="3"/>
      <c r="F13" s="3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7" ht="22.5" customHeight="1" x14ac:dyDescent="0.3">
      <c r="A14" s="3" t="s">
        <v>15</v>
      </c>
      <c r="B14" s="3" t="s">
        <v>16</v>
      </c>
      <c r="C14" s="3"/>
      <c r="D14" s="4"/>
      <c r="E14" s="98"/>
      <c r="F14" s="99"/>
      <c r="G14" s="99"/>
      <c r="H14" s="99"/>
      <c r="I14" s="99"/>
      <c r="J14" s="99"/>
      <c r="K14" s="100"/>
      <c r="L14" s="37" t="s">
        <v>17</v>
      </c>
      <c r="M14" s="3" t="s">
        <v>46</v>
      </c>
      <c r="N14" s="3"/>
      <c r="O14" s="3"/>
      <c r="P14" s="3"/>
      <c r="Q14" s="3"/>
      <c r="R14" s="4"/>
      <c r="S14" s="71"/>
      <c r="T14" s="72"/>
      <c r="U14" s="72"/>
      <c r="V14" s="72"/>
      <c r="W14" s="72"/>
      <c r="X14" s="72"/>
      <c r="Y14" s="72"/>
      <c r="Z14" s="72"/>
      <c r="AA14" s="72"/>
      <c r="AB14" s="72"/>
    </row>
    <row r="15" spans="1:37" ht="22.5" customHeight="1" x14ac:dyDescent="0.3">
      <c r="A15" s="20" t="s">
        <v>18</v>
      </c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7" ht="36" customHeight="1" x14ac:dyDescent="0.3">
      <c r="A16" s="32" t="s">
        <v>19</v>
      </c>
      <c r="B16" s="80" t="s">
        <v>47</v>
      </c>
      <c r="C16" s="80"/>
      <c r="D16" s="80"/>
      <c r="E16" s="80"/>
      <c r="F16" s="115" t="s">
        <v>76</v>
      </c>
      <c r="G16" s="116"/>
      <c r="H16" s="116"/>
      <c r="I16" s="116"/>
      <c r="J16" s="117"/>
      <c r="K16" s="2" t="s">
        <v>20</v>
      </c>
      <c r="L16" s="3" t="s">
        <v>21</v>
      </c>
      <c r="M16" s="4"/>
      <c r="N16" s="79" t="s">
        <v>22</v>
      </c>
      <c r="O16" s="80"/>
      <c r="P16" s="80"/>
      <c r="Q16" s="79" t="s">
        <v>79</v>
      </c>
      <c r="R16" s="80"/>
      <c r="S16" s="80"/>
      <c r="T16" s="79" t="s">
        <v>58</v>
      </c>
      <c r="U16" s="79"/>
      <c r="V16" s="79"/>
      <c r="W16" s="79"/>
      <c r="X16" s="79"/>
      <c r="Y16" s="5"/>
      <c r="Z16" s="116" t="s">
        <v>80</v>
      </c>
      <c r="AA16" s="116"/>
      <c r="AB16" s="116"/>
      <c r="AI16" t="s">
        <v>69</v>
      </c>
    </row>
    <row r="17" spans="1:38" ht="22.5" customHeight="1" thickBot="1" x14ac:dyDescent="0.35">
      <c r="A17" s="33"/>
      <c r="B17" s="121"/>
      <c r="C17" s="121"/>
      <c r="D17" s="121"/>
      <c r="E17" s="121"/>
      <c r="F17" s="118"/>
      <c r="G17" s="119"/>
      <c r="H17" s="119"/>
      <c r="I17" s="119"/>
      <c r="J17" s="120"/>
      <c r="K17" s="53"/>
      <c r="L17" s="54"/>
      <c r="M17" s="55"/>
      <c r="N17" s="81"/>
      <c r="O17" s="81"/>
      <c r="P17" s="81"/>
      <c r="Q17" s="81"/>
      <c r="R17" s="81"/>
      <c r="S17" s="81"/>
      <c r="T17" s="109"/>
      <c r="U17" s="109"/>
      <c r="V17" s="109"/>
      <c r="W17" s="109"/>
      <c r="X17" s="109"/>
      <c r="Y17" s="113" t="s">
        <v>138</v>
      </c>
      <c r="Z17" s="114"/>
      <c r="AA17" s="114"/>
      <c r="AB17" s="114"/>
      <c r="AI17" t="s">
        <v>70</v>
      </c>
    </row>
    <row r="18" spans="1:38" ht="22.5" customHeight="1" thickTop="1" x14ac:dyDescent="0.3">
      <c r="A18" s="29"/>
      <c r="B18" s="70"/>
      <c r="C18" s="70"/>
      <c r="D18" s="70"/>
      <c r="E18" s="70"/>
      <c r="F18" s="56"/>
      <c r="G18" s="57"/>
      <c r="H18" s="57"/>
      <c r="I18" s="57"/>
      <c r="J18" s="58"/>
      <c r="K18" s="56"/>
      <c r="L18" s="57"/>
      <c r="M18" s="58"/>
      <c r="N18" s="66"/>
      <c r="O18" s="66"/>
      <c r="P18" s="66"/>
      <c r="Q18" s="66"/>
      <c r="R18" s="66"/>
      <c r="S18" s="66"/>
      <c r="T18" s="110"/>
      <c r="U18" s="110"/>
      <c r="V18" s="110"/>
      <c r="W18" s="110"/>
      <c r="X18" s="110"/>
      <c r="Y18" s="56"/>
      <c r="Z18" s="57"/>
      <c r="AA18" s="57"/>
      <c r="AB18" s="57"/>
      <c r="AI18" t="s">
        <v>71</v>
      </c>
    </row>
    <row r="19" spans="1:38" ht="22.5" customHeight="1" x14ac:dyDescent="0.3">
      <c r="A19" s="30"/>
      <c r="B19" s="68"/>
      <c r="C19" s="68"/>
      <c r="D19" s="68"/>
      <c r="E19" s="68"/>
      <c r="F19" s="59"/>
      <c r="G19" s="60"/>
      <c r="H19" s="60"/>
      <c r="I19" s="60"/>
      <c r="J19" s="61"/>
      <c r="K19" s="59"/>
      <c r="L19" s="60"/>
      <c r="M19" s="61"/>
      <c r="N19" s="67"/>
      <c r="O19" s="67"/>
      <c r="P19" s="67"/>
      <c r="Q19" s="67"/>
      <c r="R19" s="67"/>
      <c r="S19" s="67"/>
      <c r="T19" s="107"/>
      <c r="U19" s="107"/>
      <c r="V19" s="107"/>
      <c r="W19" s="107"/>
      <c r="X19" s="107"/>
      <c r="Y19" s="59"/>
      <c r="Z19" s="60"/>
      <c r="AA19" s="60"/>
      <c r="AB19" s="60"/>
      <c r="AI19" t="s">
        <v>72</v>
      </c>
    </row>
    <row r="20" spans="1:38" ht="22.5" customHeight="1" x14ac:dyDescent="0.3">
      <c r="A20" s="30"/>
      <c r="B20" s="68"/>
      <c r="C20" s="68"/>
      <c r="D20" s="68"/>
      <c r="E20" s="68"/>
      <c r="F20" s="59"/>
      <c r="G20" s="60"/>
      <c r="H20" s="60"/>
      <c r="I20" s="60"/>
      <c r="J20" s="61"/>
      <c r="K20" s="59"/>
      <c r="L20" s="60"/>
      <c r="M20" s="61"/>
      <c r="N20" s="67"/>
      <c r="O20" s="67"/>
      <c r="P20" s="67"/>
      <c r="Q20" s="67"/>
      <c r="R20" s="67"/>
      <c r="S20" s="67"/>
      <c r="T20" s="107"/>
      <c r="U20" s="107"/>
      <c r="V20" s="107"/>
      <c r="W20" s="107"/>
      <c r="X20" s="107"/>
      <c r="Y20" s="59"/>
      <c r="Z20" s="60"/>
      <c r="AA20" s="60"/>
      <c r="AB20" s="60"/>
      <c r="AI20" t="s">
        <v>73</v>
      </c>
    </row>
    <row r="21" spans="1:38" ht="22.5" customHeight="1" x14ac:dyDescent="0.3">
      <c r="A21" s="30"/>
      <c r="B21" s="68"/>
      <c r="C21" s="68"/>
      <c r="D21" s="68"/>
      <c r="E21" s="68"/>
      <c r="F21" s="59"/>
      <c r="G21" s="60"/>
      <c r="H21" s="60"/>
      <c r="I21" s="60"/>
      <c r="J21" s="61"/>
      <c r="K21" s="59"/>
      <c r="L21" s="60"/>
      <c r="M21" s="61"/>
      <c r="N21" s="67"/>
      <c r="O21" s="67"/>
      <c r="P21" s="67"/>
      <c r="Q21" s="67"/>
      <c r="R21" s="67"/>
      <c r="S21" s="67"/>
      <c r="T21" s="107"/>
      <c r="U21" s="107"/>
      <c r="V21" s="107"/>
      <c r="W21" s="107"/>
      <c r="X21" s="107"/>
      <c r="Y21" s="59"/>
      <c r="Z21" s="60"/>
      <c r="AA21" s="60"/>
      <c r="AB21" s="60"/>
      <c r="AI21" t="s">
        <v>74</v>
      </c>
    </row>
    <row r="22" spans="1:38" ht="22.5" customHeight="1" x14ac:dyDescent="0.3">
      <c r="A22" s="31"/>
      <c r="B22" s="69"/>
      <c r="C22" s="69"/>
      <c r="D22" s="69"/>
      <c r="E22" s="69"/>
      <c r="F22" s="62"/>
      <c r="G22" s="63"/>
      <c r="H22" s="63"/>
      <c r="I22" s="63"/>
      <c r="J22" s="64"/>
      <c r="K22" s="62"/>
      <c r="L22" s="63"/>
      <c r="M22" s="64"/>
      <c r="N22" s="52"/>
      <c r="O22" s="52"/>
      <c r="P22" s="52"/>
      <c r="Q22" s="52"/>
      <c r="R22" s="52"/>
      <c r="S22" s="52"/>
      <c r="T22" s="108"/>
      <c r="U22" s="108"/>
      <c r="V22" s="108"/>
      <c r="W22" s="108"/>
      <c r="X22" s="108"/>
      <c r="Y22" s="62"/>
      <c r="Z22" s="63"/>
      <c r="AA22" s="63"/>
      <c r="AB22" s="63"/>
    </row>
    <row r="23" spans="1:38" ht="8.25" customHeight="1" x14ac:dyDescent="0.3"/>
    <row r="24" spans="1:38" x14ac:dyDescent="0.3">
      <c r="B24" t="s">
        <v>45</v>
      </c>
      <c r="AK24" t="s">
        <v>44</v>
      </c>
    </row>
    <row r="25" spans="1:38" x14ac:dyDescent="0.3">
      <c r="B25" t="s">
        <v>82</v>
      </c>
    </row>
    <row r="26" spans="1:38" x14ac:dyDescent="0.3">
      <c r="S26" s="105">
        <f ca="1">TODAY()</f>
        <v>44571</v>
      </c>
      <c r="T26" s="105"/>
      <c r="U26" s="105"/>
      <c r="V26" s="105"/>
      <c r="W26" s="105"/>
      <c r="X26" s="105"/>
      <c r="Y26" s="105"/>
      <c r="Z26" s="105"/>
      <c r="AA26" s="105"/>
      <c r="AK26" t="s">
        <v>66</v>
      </c>
    </row>
    <row r="28" spans="1:38" ht="17.25" x14ac:dyDescent="0.3">
      <c r="J28" s="65" t="s">
        <v>25</v>
      </c>
      <c r="K28" s="65"/>
      <c r="L28" s="65"/>
      <c r="M28" s="65"/>
      <c r="N28" s="65"/>
      <c r="O28" s="65"/>
      <c r="P28" s="106" t="str">
        <f>G6&amp;"  " &amp;G7</f>
        <v xml:space="preserve">  </v>
      </c>
      <c r="Q28" s="106"/>
      <c r="R28" s="106"/>
      <c r="S28" s="106"/>
      <c r="T28" s="106"/>
      <c r="U28" s="106"/>
      <c r="V28" s="106"/>
      <c r="W28" s="106"/>
      <c r="X28" t="s">
        <v>24</v>
      </c>
      <c r="AL28" t="s">
        <v>67</v>
      </c>
    </row>
    <row r="29" spans="1:38" x14ac:dyDescent="0.3">
      <c r="A29" s="24" t="s">
        <v>75</v>
      </c>
      <c r="B29" s="24"/>
      <c r="C29" s="24"/>
      <c r="D29" s="24"/>
      <c r="E29" s="24"/>
      <c r="F29" s="3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L29" t="s">
        <v>68</v>
      </c>
    </row>
    <row r="30" spans="1:38" ht="23.2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1:38" ht="106.5" customHeight="1" x14ac:dyDescent="0.3">
      <c r="A31" s="101" t="s">
        <v>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</row>
    <row r="32" spans="1:38" x14ac:dyDescent="0.3">
      <c r="B32" s="65" t="s">
        <v>26</v>
      </c>
      <c r="C32" s="65"/>
      <c r="D32" s="65"/>
      <c r="E32" s="65"/>
      <c r="F32" s="6" t="s">
        <v>27</v>
      </c>
    </row>
    <row r="33" spans="1:37" x14ac:dyDescent="0.3">
      <c r="B33" s="65"/>
      <c r="C33" s="65"/>
      <c r="D33" s="65"/>
      <c r="E33" s="65"/>
      <c r="F33" s="6" t="s">
        <v>28</v>
      </c>
      <c r="AK33" t="s">
        <v>43</v>
      </c>
    </row>
    <row r="35" spans="1:37" ht="16.5" customHeight="1" x14ac:dyDescent="0.3">
      <c r="A35" t="s">
        <v>51</v>
      </c>
    </row>
    <row r="36" spans="1:37" x14ac:dyDescent="0.3">
      <c r="A36" s="27" t="s">
        <v>52</v>
      </c>
    </row>
    <row r="40" spans="1:37" x14ac:dyDescent="0.3">
      <c r="A40" t="s">
        <v>29</v>
      </c>
    </row>
    <row r="41" spans="1:37" x14ac:dyDescent="0.3">
      <c r="A41" t="s">
        <v>30</v>
      </c>
    </row>
    <row r="42" spans="1:37" x14ac:dyDescent="0.3">
      <c r="A42" t="s">
        <v>31</v>
      </c>
    </row>
    <row r="43" spans="1:37" x14ac:dyDescent="0.3">
      <c r="A43" t="s">
        <v>32</v>
      </c>
    </row>
  </sheetData>
  <mergeCells count="71">
    <mergeCell ref="J28:O28"/>
    <mergeCell ref="P28:W28"/>
    <mergeCell ref="A30:AB30"/>
    <mergeCell ref="A31:AB31"/>
    <mergeCell ref="B32:E33"/>
    <mergeCell ref="Y21:AB21"/>
    <mergeCell ref="B22:E22"/>
    <mergeCell ref="F22:J22"/>
    <mergeCell ref="K22:M22"/>
    <mergeCell ref="N22:P22"/>
    <mergeCell ref="Q22:S22"/>
    <mergeCell ref="T22:X22"/>
    <mergeCell ref="Y22:AB22"/>
    <mergeCell ref="B21:E21"/>
    <mergeCell ref="F21:J21"/>
    <mergeCell ref="K21:M21"/>
    <mergeCell ref="N21:P21"/>
    <mergeCell ref="Q21:S21"/>
    <mergeCell ref="T21:X21"/>
    <mergeCell ref="S26:AA26"/>
    <mergeCell ref="Y19:AB19"/>
    <mergeCell ref="B20:E20"/>
    <mergeCell ref="F20:J20"/>
    <mergeCell ref="K20:M20"/>
    <mergeCell ref="N20:P20"/>
    <mergeCell ref="Q20:S20"/>
    <mergeCell ref="T20:X20"/>
    <mergeCell ref="Y20:AB20"/>
    <mergeCell ref="B19:E19"/>
    <mergeCell ref="F19:J19"/>
    <mergeCell ref="K19:M19"/>
    <mergeCell ref="N19:P19"/>
    <mergeCell ref="Q19:S19"/>
    <mergeCell ref="T19:X19"/>
    <mergeCell ref="Y17:AB17"/>
    <mergeCell ref="B18:E18"/>
    <mergeCell ref="F18:J18"/>
    <mergeCell ref="K18:M18"/>
    <mergeCell ref="N18:P18"/>
    <mergeCell ref="Q18:S18"/>
    <mergeCell ref="T18:X18"/>
    <mergeCell ref="Y18:AB18"/>
    <mergeCell ref="B17:E17"/>
    <mergeCell ref="F17:J17"/>
    <mergeCell ref="K17:M17"/>
    <mergeCell ref="N17:P17"/>
    <mergeCell ref="Q17:S17"/>
    <mergeCell ref="T17:X17"/>
    <mergeCell ref="G12:AB12"/>
    <mergeCell ref="E14:K14"/>
    <mergeCell ref="S14:AB14"/>
    <mergeCell ref="B16:E16"/>
    <mergeCell ref="F16:J16"/>
    <mergeCell ref="N16:P16"/>
    <mergeCell ref="Q16:S16"/>
    <mergeCell ref="T16:X16"/>
    <mergeCell ref="Z16:AB16"/>
    <mergeCell ref="U7:AB7"/>
    <mergeCell ref="G8:AB8"/>
    <mergeCell ref="G10:N10"/>
    <mergeCell ref="U10:AB10"/>
    <mergeCell ref="G11:N11"/>
    <mergeCell ref="U11:AB11"/>
    <mergeCell ref="G7:J7"/>
    <mergeCell ref="K7:N7"/>
    <mergeCell ref="A1:C1"/>
    <mergeCell ref="D1:F1"/>
    <mergeCell ref="H1:I1"/>
    <mergeCell ref="A3:AB3"/>
    <mergeCell ref="G6:N6"/>
    <mergeCell ref="U6:AB6"/>
  </mergeCells>
  <phoneticPr fontId="2" type="noConversion"/>
  <conditionalFormatting sqref="AF10">
    <cfRule type="cellIs" dxfId="5" priority="2" operator="equal">
      <formula>"OK"</formula>
    </cfRule>
  </conditionalFormatting>
  <conditionalFormatting sqref="AF6">
    <cfRule type="cellIs" dxfId="4" priority="1" operator="equal">
      <formula>"OK"</formula>
    </cfRule>
  </conditionalFormatting>
  <hyperlinks>
    <hyperlink ref="A36" r:id="rId1" xr:uid="{12292372-DCC5-4F1D-84BE-4FD5FAA1729A}"/>
    <hyperlink ref="AB1" r:id="rId2" display="http://café.daum.net/transtax" xr:uid="{AFB7DC7D-7D8C-45B4-92C9-353FB5DBBA1A}"/>
    <hyperlink ref="AK11" r:id="rId3" xr:uid="{9CB602FF-2D56-477C-BDBF-510CE12925F8}"/>
  </hyperlinks>
  <pageMargins left="0.31496062992125984" right="0.31496062992125984" top="0.55118110236220474" bottom="0.35433070866141736" header="0.31496062992125984" footer="0.31496062992125984"/>
  <pageSetup paperSize="9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9549-F380-4A90-B2DF-D4287A4D35AC}">
  <dimension ref="A1:AN31"/>
  <sheetViews>
    <sheetView showGridLines="0" workbookViewId="0">
      <selection activeCell="I5" sqref="I5:Z5"/>
    </sheetView>
  </sheetViews>
  <sheetFormatPr defaultColWidth="2.5" defaultRowHeight="22.5" customHeight="1" x14ac:dyDescent="0.3"/>
  <cols>
    <col min="1" max="1" width="3.5" customWidth="1"/>
    <col min="10" max="20" width="3.125" customWidth="1"/>
    <col min="36" max="36" width="6" bestFit="1" customWidth="1"/>
    <col min="37" max="37" width="4" customWidth="1"/>
    <col min="38" max="38" width="4.125" bestFit="1" customWidth="1"/>
  </cols>
  <sheetData>
    <row r="1" spans="1:40" ht="16.5" x14ac:dyDescent="0.3">
      <c r="A1" s="74" t="s">
        <v>34</v>
      </c>
      <c r="B1" s="75"/>
      <c r="C1" s="75"/>
      <c r="D1" s="76"/>
      <c r="E1" s="71">
        <v>2020</v>
      </c>
      <c r="F1" s="72"/>
      <c r="G1" s="72"/>
      <c r="H1" s="72"/>
      <c r="I1" s="23" t="s">
        <v>35</v>
      </c>
      <c r="J1" s="72">
        <v>1</v>
      </c>
      <c r="K1" s="72"/>
      <c r="L1" s="72"/>
      <c r="M1" s="73"/>
      <c r="AF1" s="28" t="s">
        <v>62</v>
      </c>
    </row>
    <row r="2" spans="1:40" ht="16.5" x14ac:dyDescent="0.3"/>
    <row r="3" spans="1:40" ht="26.25" x14ac:dyDescent="0.3">
      <c r="A3" s="162" t="s">
        <v>83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41"/>
      <c r="AH3" s="41"/>
      <c r="AI3" s="41"/>
    </row>
    <row r="4" spans="1:40" ht="16.5" x14ac:dyDescent="0.3">
      <c r="AJ4" t="s">
        <v>114</v>
      </c>
    </row>
    <row r="5" spans="1:40" ht="22.5" customHeight="1" x14ac:dyDescent="0.3">
      <c r="A5" s="79" t="s">
        <v>85</v>
      </c>
      <c r="B5" s="130" t="s">
        <v>11</v>
      </c>
      <c r="C5" s="131"/>
      <c r="D5" s="131"/>
      <c r="E5" s="131"/>
      <c r="F5" s="131"/>
      <c r="G5" s="131"/>
      <c r="H5" s="131"/>
      <c r="I5" s="132">
        <v>1519712347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3"/>
      <c r="AA5" s="74" t="s">
        <v>89</v>
      </c>
      <c r="AB5" s="75"/>
      <c r="AC5" s="75"/>
      <c r="AD5" s="75"/>
      <c r="AE5" s="75"/>
      <c r="AF5" s="76"/>
      <c r="AJ5" s="26">
        <f>LEN(I5)</f>
        <v>10</v>
      </c>
      <c r="AK5" s="26">
        <f>IF(10-MOD(MID(I5,1,1)*1+MID(I5,2,1)*3+MID(I5,3,1)*7+MID(I5,4,1)*1+MID(I5,5,1)*3+MID(I5,6,1)*7+MID(I5,7,1)*1+MID(I5,8,1)*3+INT((MID(I5,9,1)*5)/10)+MOD(MID(I5,9,1)*5,10),10)=10,0,10-MOD(MID(I5,1,1)*1+MID(I5,2,1)*3+MID(I5,3,1)*7+MID(I5,4,1)*1+MID(I5,5,1)*3+MID(I5,6,1)*7+MID(I5,7,1)*1+MID(I5,8,1)*3+INT((MID(I5,9,1)*5)/10)+MOD(MID(I5,9,1)*5,10),10))</f>
        <v>7</v>
      </c>
      <c r="AL5" s="26" t="str">
        <f>IF(INT(RIGHT(I5,1))=AK5,"OK","사업자오류")</f>
        <v>OK</v>
      </c>
    </row>
    <row r="6" spans="1:40" ht="22.5" customHeight="1" x14ac:dyDescent="0.3">
      <c r="A6" s="80"/>
      <c r="B6" s="126" t="s">
        <v>1</v>
      </c>
      <c r="C6" s="127"/>
      <c r="D6" s="127"/>
      <c r="E6" s="127"/>
      <c r="F6" s="127"/>
      <c r="G6" s="127"/>
      <c r="H6" s="127"/>
      <c r="I6" s="124" t="s">
        <v>115</v>
      </c>
      <c r="J6" s="124"/>
      <c r="K6" s="124"/>
      <c r="L6" s="124"/>
      <c r="M6" s="124"/>
      <c r="N6" s="124"/>
      <c r="O6" s="124"/>
      <c r="P6" s="127" t="s">
        <v>137</v>
      </c>
      <c r="Q6" s="127"/>
      <c r="R6" s="127"/>
      <c r="S6" s="124" t="s">
        <v>50</v>
      </c>
      <c r="T6" s="124"/>
      <c r="U6" s="124"/>
      <c r="V6" s="124"/>
      <c r="W6" s="124"/>
      <c r="X6" s="125"/>
      <c r="Y6" s="122" t="s">
        <v>88</v>
      </c>
      <c r="Z6" s="123"/>
      <c r="AA6" s="80"/>
      <c r="AB6" s="80"/>
      <c r="AC6" s="80"/>
      <c r="AD6" s="80"/>
      <c r="AE6" s="80"/>
      <c r="AF6" s="80"/>
      <c r="AJ6" s="50">
        <v>10</v>
      </c>
    </row>
    <row r="7" spans="1:40" ht="22.5" customHeight="1" x14ac:dyDescent="0.3">
      <c r="A7" s="80"/>
      <c r="B7" s="126" t="s">
        <v>84</v>
      </c>
      <c r="C7" s="127"/>
      <c r="D7" s="127"/>
      <c r="E7" s="127"/>
      <c r="F7" s="127"/>
      <c r="G7" s="127"/>
      <c r="H7" s="127"/>
      <c r="I7" s="134" t="s">
        <v>116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  <c r="AA7" s="80"/>
      <c r="AB7" s="80"/>
      <c r="AC7" s="80"/>
      <c r="AD7" s="80"/>
      <c r="AE7" s="80"/>
      <c r="AF7" s="80"/>
      <c r="AJ7" s="50" t="b">
        <f>AJ5=AJ6</f>
        <v>1</v>
      </c>
    </row>
    <row r="8" spans="1:40" ht="22.5" customHeight="1" x14ac:dyDescent="0.3">
      <c r="A8" s="80"/>
      <c r="B8" s="126" t="s">
        <v>130</v>
      </c>
      <c r="C8" s="127"/>
      <c r="D8" s="127"/>
      <c r="E8" s="127"/>
      <c r="F8" s="127"/>
      <c r="G8" s="127"/>
      <c r="H8" s="127"/>
      <c r="I8" s="137" t="s">
        <v>117</v>
      </c>
      <c r="J8" s="137"/>
      <c r="K8" s="137"/>
      <c r="L8" s="137"/>
      <c r="M8" s="137"/>
      <c r="N8" s="137"/>
      <c r="O8" s="137"/>
      <c r="P8" s="127" t="s">
        <v>136</v>
      </c>
      <c r="Q8" s="127"/>
      <c r="R8" s="127"/>
      <c r="S8" s="138" t="s">
        <v>129</v>
      </c>
      <c r="T8" s="138"/>
      <c r="U8" s="138"/>
      <c r="V8" s="138"/>
      <c r="W8" s="138"/>
      <c r="X8" s="138"/>
      <c r="Y8" s="138"/>
      <c r="Z8" s="164"/>
      <c r="AA8" s="80"/>
      <c r="AB8" s="80"/>
      <c r="AC8" s="80"/>
      <c r="AD8" s="80"/>
      <c r="AE8" s="80"/>
      <c r="AF8" s="80"/>
    </row>
    <row r="9" spans="1:40" ht="22.5" customHeight="1" x14ac:dyDescent="0.3">
      <c r="A9" s="80"/>
      <c r="B9" s="128" t="s">
        <v>132</v>
      </c>
      <c r="C9" s="129"/>
      <c r="D9" s="129"/>
      <c r="E9" s="129"/>
      <c r="F9" s="129"/>
      <c r="G9" s="129"/>
      <c r="H9" s="129"/>
      <c r="I9" s="159" t="s">
        <v>119</v>
      </c>
      <c r="J9" s="159"/>
      <c r="K9" s="159"/>
      <c r="L9" s="159"/>
      <c r="M9" s="159"/>
      <c r="N9" s="159"/>
      <c r="O9" s="159"/>
      <c r="P9" s="129" t="s">
        <v>135</v>
      </c>
      <c r="Q9" s="129"/>
      <c r="R9" s="129"/>
      <c r="S9" s="160" t="s">
        <v>133</v>
      </c>
      <c r="T9" s="160"/>
      <c r="U9" s="160"/>
      <c r="V9" s="160"/>
      <c r="W9" s="160"/>
      <c r="X9" s="160"/>
      <c r="Y9" s="160"/>
      <c r="Z9" s="161"/>
      <c r="AA9" s="80"/>
      <c r="AB9" s="80"/>
      <c r="AC9" s="80"/>
      <c r="AD9" s="80"/>
      <c r="AE9" s="80"/>
      <c r="AF9" s="80"/>
      <c r="AJ9" t="s">
        <v>123</v>
      </c>
    </row>
    <row r="10" spans="1:40" ht="22.5" customHeight="1" x14ac:dyDescent="0.3">
      <c r="A10" s="79" t="s">
        <v>86</v>
      </c>
      <c r="B10" s="130" t="s">
        <v>3</v>
      </c>
      <c r="C10" s="131"/>
      <c r="D10" s="131"/>
      <c r="E10" s="131"/>
      <c r="F10" s="131"/>
      <c r="G10" s="131"/>
      <c r="H10" s="131"/>
      <c r="I10" s="165">
        <v>7301012234566</v>
      </c>
      <c r="J10" s="165"/>
      <c r="K10" s="165"/>
      <c r="L10" s="165"/>
      <c r="M10" s="165"/>
      <c r="N10" s="165"/>
      <c r="O10" s="165"/>
      <c r="P10" s="131" t="s">
        <v>118</v>
      </c>
      <c r="Q10" s="131"/>
      <c r="R10" s="131"/>
      <c r="S10" s="166" t="s">
        <v>134</v>
      </c>
      <c r="T10" s="166"/>
      <c r="U10" s="166"/>
      <c r="V10" s="166"/>
      <c r="W10" s="166"/>
      <c r="X10" s="166"/>
      <c r="Y10" s="166"/>
      <c r="Z10" s="167"/>
      <c r="AA10" s="80"/>
      <c r="AB10" s="80"/>
      <c r="AC10" s="80"/>
      <c r="AD10" s="80"/>
      <c r="AE10" s="80"/>
      <c r="AF10" s="80"/>
      <c r="AJ10" s="26">
        <f>LEN(I10)</f>
        <v>13</v>
      </c>
      <c r="AK10" s="26">
        <f>IF(LEN(CLEAN(I10))=10,IF(AND(VALUE(MID(I10,4,1))&gt;=1,VALUE(MID(I10,4,1))&lt;=4),MOD(11-MOD(0*2+0*3+0*4+MID(I10,1,1)*5+MID(I10,2,1)*6+MID(I10,3,1)*7+MID(I10,4,1)*8+MID(I10,5,1)*9+MID(I10,6,1)*2+MID(I10,7,1)*3+MID(I10,8,1)*4+MID(I10,9,1)*5,11),10),IF(AND(VALUE(MID(I10,4,1))&gt;=5,VALUE(MID(I10,4,1))&lt;=8),MOD(11-MOD(0*2+0*3+0*4+MID(I10,1,1)*5+MID(I10,2,1)*6+MID(I10,3,1)*7+MID(I10,4,1)*8+MID(I10,5,1)*9+MID(I10,6,1)*2+MID(I10,7,1)*3+MID(I10,8,1)*4+MID(I10,9,1)*5,11),10),"오류")),IF(LEN(CLEAN(I10))=11,IF(AND(VALUE(MID(I10,5,1))&gt;=1,VALUE(MID(I10,5,1))&lt;=4),MOD(11-MOD(0*2+0*3+MID(I10,1,1)*4+MID(I10,2,1)*5+MID(I10,3,1)*6+MID(I10,4,1)*7+MID(I10,5,1)*8+MID(I10,6,1)*9+MID(I10,7,1)*2+MID(I10,8,1)*3+MID(I10,9,1)*4+MID(I10,10,1)*5,11),10),IF(AND(VALUE(MID(I10,5,1))&gt;=5,VALUE(MID(I10,5,1))&lt;=8),MOD(11-MOD(0*2+0*3+MID(I10,1,1)*4+MID(I10,2,1)*5+MID(I10,3,1)*6+MID(I10,4,1)*7+MID(I10,5,1)*8+MID(I10,6,1)*9+MID(I10,7,1)*2+MID(I10,8,1)*3+MID(I10,9,1)*4+MID(I10,10,1)*5,11),10),"오류")),IF(LEN(CLEAN(I10))=12,IF(AND(VALUE(MID(I10,6,1))&gt;=1,VALUE(MID(I10,6,1))&lt;=4),MOD(11-MOD(0*2+MID(I10,1,1)*3+MID(I10,2,1)*4+MID(I10,3,1)*5+MID(I10,4,1)*6+MID(I10,5,1)*7+MID(I10,6,1)*8+MID(I10,7,1)*9+MID(I10,8,1)*2+MID(I10,9,1)*3+MID(I10,10,1)*4+MID(I10,11,1)*5,11),10),IF(AND(VALUE(MID(I10,7,1))&gt;=5,VALUE(MID(I10,7,1))&lt;=8),MOD(11-MOD(0*2+MID(I10,1,1)*3+MID(I10,2,1)*4+MID(I10,3,1)*5+MID(I10,4,1)*6+MID(I10,5,1)*7+MID(I10,6,1)*8+MID(I10,7,1)*9+MID(I10,8,1)*2+MID(I10,9,1)*3+MID(I10,10,1)*4+MID(I10,11,1)*5,11),10),"오류")),IF(AND(VALUE(MID(I10,7,1))&gt;=1,VALUE(MID(I10,7,1))&lt;=4),MOD(11-MOD(MID(I10,1,1)*2+MID(I10,2,1)*3+MID(I10,3,1)*4+MID(I10,4,1)*5+MID(I10,5,1)*6+MID(I10,6,1)*7+MID(I10,7,1)*8+MID(I10,8,1)*9+MID(I10,9,1)*2+MID(I10,10,1)*3+MID(I10,11,1)*4+MID(I10,12,1)*5,11),10),IF(AND(VALUE(MID(I10,7,1))&gt;=5,VALUE(MID(I10,7,1))&lt;=8),IF(LEN(CLEAN(I10))=12,MOD(MOD(11-MOD(0*2+MID(I10,1,1)*3+MID(I10,2,1)*4+MID(I10,3,1)*5+MID(I10,4,1)*6+MID(I10,5,1)*7+MID(I10,6,1)*8+MID(I10,7,1)*9+MID(I10,8,1)*2+MID(I10,9,1)*3+MID(I10,10,1)*4+MID(I10,11,1)*5,11),10)+2,10),MOD(MOD(11-MOD(MID(I10,1,1)*2+MID(I10,2,1)*3+MID(I10,3,1)*4+MID(I10,4,1)*5+MID(I10,5,1)*6+MID(I10,6,1)*7+MID(I10,7,1)*8+MID(I10,8,1)*9+MID(I10,9,1)*2+MID(I10,10,1)*3+MID(I10,11,1)*4+MID(I10,12,1)*5,11),10)+2,10)))))))</f>
        <v>6</v>
      </c>
      <c r="AL10" s="26" t="str">
        <f>IF(INT(RIGHT(I10,1))=AK10,"OK","주민오류")</f>
        <v>OK</v>
      </c>
    </row>
    <row r="11" spans="1:40" ht="22.5" customHeight="1" x14ac:dyDescent="0.3">
      <c r="A11" s="80"/>
      <c r="B11" s="126" t="s">
        <v>1</v>
      </c>
      <c r="C11" s="127"/>
      <c r="D11" s="127"/>
      <c r="E11" s="127"/>
      <c r="F11" s="127"/>
      <c r="G11" s="127"/>
      <c r="H11" s="127"/>
      <c r="I11" s="137" t="s">
        <v>120</v>
      </c>
      <c r="J11" s="138"/>
      <c r="K11" s="138"/>
      <c r="L11" s="138"/>
      <c r="M11" s="138"/>
      <c r="N11" s="138"/>
      <c r="O11" s="138"/>
      <c r="P11" s="127" t="s">
        <v>137</v>
      </c>
      <c r="Q11" s="127"/>
      <c r="R11" s="127"/>
      <c r="S11" s="137" t="s">
        <v>121</v>
      </c>
      <c r="T11" s="138"/>
      <c r="U11" s="138"/>
      <c r="V11" s="138"/>
      <c r="W11" s="138"/>
      <c r="X11" s="144"/>
      <c r="Y11" s="122" t="s">
        <v>88</v>
      </c>
      <c r="Z11" s="123"/>
      <c r="AA11" s="80"/>
      <c r="AB11" s="80"/>
      <c r="AC11" s="80"/>
      <c r="AD11" s="80"/>
      <c r="AE11" s="80"/>
      <c r="AF11" s="80"/>
      <c r="AJ11" s="50">
        <v>13</v>
      </c>
    </row>
    <row r="12" spans="1:40" ht="22.5" customHeight="1" x14ac:dyDescent="0.3">
      <c r="A12" s="80"/>
      <c r="B12" s="128" t="s">
        <v>131</v>
      </c>
      <c r="C12" s="129"/>
      <c r="D12" s="129"/>
      <c r="E12" s="129"/>
      <c r="F12" s="129"/>
      <c r="G12" s="129"/>
      <c r="H12" s="129"/>
      <c r="I12" s="139" t="s">
        <v>122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1"/>
      <c r="AA12" s="80"/>
      <c r="AB12" s="80"/>
      <c r="AC12" s="80"/>
      <c r="AD12" s="80"/>
      <c r="AE12" s="80"/>
      <c r="AF12" s="80"/>
      <c r="AJ12" s="50" t="b">
        <f>AJ10=AJ11</f>
        <v>1</v>
      </c>
    </row>
    <row r="14" spans="1:40" ht="22.5" customHeight="1" x14ac:dyDescent="0.3">
      <c r="A14" s="80" t="s">
        <v>90</v>
      </c>
      <c r="B14" s="80"/>
      <c r="C14" s="80"/>
      <c r="D14" s="80"/>
      <c r="E14" s="80"/>
      <c r="F14" s="80"/>
      <c r="G14" s="80" t="s">
        <v>128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 t="s">
        <v>101</v>
      </c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40" ht="22.5" customHeight="1" x14ac:dyDescent="0.3">
      <c r="A15" s="80" t="s">
        <v>91</v>
      </c>
      <c r="B15" s="80"/>
      <c r="C15" s="80" t="s">
        <v>92</v>
      </c>
      <c r="D15" s="80"/>
      <c r="E15" s="80" t="s">
        <v>93</v>
      </c>
      <c r="F15" s="80"/>
      <c r="G15" s="80" t="s">
        <v>95</v>
      </c>
      <c r="H15" s="80"/>
      <c r="I15" s="80"/>
      <c r="J15" s="44" t="s">
        <v>96</v>
      </c>
      <c r="K15" s="46" t="s">
        <v>97</v>
      </c>
      <c r="L15" s="44" t="s">
        <v>98</v>
      </c>
      <c r="M15" s="45" t="s">
        <v>99</v>
      </c>
      <c r="N15" s="46" t="s">
        <v>96</v>
      </c>
      <c r="O15" s="44" t="s">
        <v>97</v>
      </c>
      <c r="P15" s="45" t="s">
        <v>100</v>
      </c>
      <c r="Q15" s="46" t="s">
        <v>99</v>
      </c>
      <c r="R15" s="44" t="s">
        <v>96</v>
      </c>
      <c r="S15" s="45" t="s">
        <v>97</v>
      </c>
      <c r="T15" s="46" t="s">
        <v>93</v>
      </c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J15" s="158" t="s">
        <v>23</v>
      </c>
      <c r="AK15" s="158"/>
      <c r="AL15" s="158"/>
      <c r="AM15" s="158"/>
      <c r="AN15" s="158"/>
    </row>
    <row r="16" spans="1:40" ht="22.5" customHeight="1" thickBot="1" x14ac:dyDescent="0.35">
      <c r="A16" s="142">
        <f>E1</f>
        <v>2020</v>
      </c>
      <c r="B16" s="142"/>
      <c r="C16" s="143">
        <v>5</v>
      </c>
      <c r="D16" s="143"/>
      <c r="E16" s="143">
        <v>29</v>
      </c>
      <c r="F16" s="143"/>
      <c r="G16" s="149">
        <f>IF(AJ16=0,"",11-LEN(AJ16))</f>
        <v>4</v>
      </c>
      <c r="H16" s="149"/>
      <c r="I16" s="149"/>
      <c r="J16" s="47" t="str">
        <f>IF(ISERROR(MID($AJ$16,LEN($AJ$16)-10,1)),"",MID($AJ$16,LEN($AJ$16)-10,1))</f>
        <v/>
      </c>
      <c r="K16" s="49" t="str">
        <f>IF(ISERROR(MID($AJ$16,LEN($AJ$16)-9,1)),"",MID($AJ$16,LEN($AJ$16)-9,1))</f>
        <v/>
      </c>
      <c r="L16" s="47" t="str">
        <f>IF(ISERROR(MID($AJ$16,LEN($AJ$16)-8,1)),"",MID($AJ$16,LEN($AJ$16)-8,1))</f>
        <v/>
      </c>
      <c r="M16" s="48" t="str">
        <f>IF(ISERROR(MID($AJ$16,LEN($AJ$16)-7,1)),"",MID($AJ$16,LEN($AJ$16)-7,1))</f>
        <v/>
      </c>
      <c r="N16" s="49" t="str">
        <f>IF(ISERROR(MID($AJ$16,LEN($AJ$16)-6,1)),"",MID($AJ$16,LEN($AJ$16)-6,1))</f>
        <v>7</v>
      </c>
      <c r="O16" s="47" t="str">
        <f>IF(ISERROR(MID($AJ$16,LEN($AJ$16)-5,1)),"",MID($AJ$16,LEN($AJ$16)-5,1))</f>
        <v>2</v>
      </c>
      <c r="P16" s="48" t="str">
        <f>IF(ISERROR(MID($AJ$16,LEN($AJ$16)-4,1)),"",MID($AJ$16,LEN($AJ$16)-4,1))</f>
        <v>9</v>
      </c>
      <c r="Q16" s="49" t="str">
        <f>IF(ISERROR(MID($AJ$16,LEN($AJ$16)-3,1)),"",MID($AJ$16,LEN($AJ$16)-3,1))</f>
        <v>6</v>
      </c>
      <c r="R16" s="47" t="str">
        <f>IF(ISERROR(MID($AJ$16,LEN($AJ$16)-2,1)),"",MID($AJ$16,LEN($AJ$16)-2,1))</f>
        <v>0</v>
      </c>
      <c r="S16" s="48" t="str">
        <f>IF(ISERROR(MID($AJ$16,LEN($AJ$16)-1,1)),"",MID($AJ$16,LEN($AJ$16)-1,1))</f>
        <v>0</v>
      </c>
      <c r="T16" s="49" t="str">
        <f>IF(AJ16=0,"",RIGHT(AJ16))</f>
        <v>0</v>
      </c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J16" s="157">
        <f>SUM(V18:AA21)</f>
        <v>7296000</v>
      </c>
      <c r="AK16" s="157"/>
      <c r="AL16" s="157"/>
      <c r="AM16" s="157"/>
      <c r="AN16" s="157"/>
    </row>
    <row r="17" spans="1:32" ht="22.5" customHeight="1" thickBot="1" x14ac:dyDescent="0.35">
      <c r="A17" s="147" t="s">
        <v>92</v>
      </c>
      <c r="B17" s="147"/>
      <c r="C17" s="147"/>
      <c r="D17" s="147" t="s">
        <v>93</v>
      </c>
      <c r="E17" s="147"/>
      <c r="F17" s="147"/>
      <c r="G17" s="147" t="s">
        <v>102</v>
      </c>
      <c r="H17" s="147"/>
      <c r="I17" s="147"/>
      <c r="J17" s="147"/>
      <c r="K17" s="147"/>
      <c r="L17" s="147"/>
      <c r="M17" s="147" t="s">
        <v>21</v>
      </c>
      <c r="N17" s="147"/>
      <c r="O17" s="147"/>
      <c r="P17" s="147" t="s">
        <v>103</v>
      </c>
      <c r="Q17" s="147"/>
      <c r="R17" s="147"/>
      <c r="S17" s="147" t="s">
        <v>104</v>
      </c>
      <c r="T17" s="147"/>
      <c r="U17" s="147"/>
      <c r="V17" s="147" t="s">
        <v>94</v>
      </c>
      <c r="W17" s="147"/>
      <c r="X17" s="147"/>
      <c r="Y17" s="147"/>
      <c r="Z17" s="147"/>
      <c r="AA17" s="147"/>
      <c r="AB17" s="147" t="s">
        <v>89</v>
      </c>
      <c r="AC17" s="147"/>
      <c r="AD17" s="147"/>
      <c r="AE17" s="147"/>
      <c r="AF17" s="147"/>
    </row>
    <row r="18" spans="1:32" ht="22.5" customHeight="1" x14ac:dyDescent="0.3">
      <c r="A18" s="148">
        <v>5</v>
      </c>
      <c r="B18" s="148"/>
      <c r="C18" s="148"/>
      <c r="D18" s="148">
        <v>29</v>
      </c>
      <c r="E18" s="148"/>
      <c r="F18" s="148"/>
      <c r="G18" s="150" t="s">
        <v>77</v>
      </c>
      <c r="H18" s="150"/>
      <c r="I18" s="150"/>
      <c r="J18" s="150"/>
      <c r="K18" s="150"/>
      <c r="L18" s="150"/>
      <c r="M18" s="150" t="s">
        <v>124</v>
      </c>
      <c r="N18" s="150"/>
      <c r="O18" s="150"/>
      <c r="P18" s="151">
        <v>228</v>
      </c>
      <c r="Q18" s="151"/>
      <c r="R18" s="151"/>
      <c r="S18" s="151">
        <v>32000</v>
      </c>
      <c r="T18" s="151"/>
      <c r="U18" s="151"/>
      <c r="V18" s="152">
        <f>P18*S18</f>
        <v>7296000</v>
      </c>
      <c r="W18" s="152"/>
      <c r="X18" s="152"/>
      <c r="Y18" s="152"/>
      <c r="Z18" s="152"/>
      <c r="AA18" s="152"/>
      <c r="AB18" s="150"/>
      <c r="AC18" s="150"/>
      <c r="AD18" s="150"/>
      <c r="AE18" s="150"/>
      <c r="AF18" s="150"/>
    </row>
    <row r="19" spans="1:32" ht="22.5" customHeight="1" x14ac:dyDescent="0.3">
      <c r="A19" s="145"/>
      <c r="B19" s="145"/>
      <c r="C19" s="145"/>
      <c r="D19" s="145"/>
      <c r="E19" s="145"/>
      <c r="F19" s="145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Q19" s="154"/>
      <c r="R19" s="154"/>
      <c r="S19" s="154"/>
      <c r="T19" s="154"/>
      <c r="U19" s="154"/>
      <c r="V19" s="155">
        <f>P19*S19</f>
        <v>0</v>
      </c>
      <c r="W19" s="155"/>
      <c r="X19" s="155"/>
      <c r="Y19" s="155"/>
      <c r="Z19" s="155"/>
      <c r="AA19" s="155"/>
      <c r="AB19" s="153"/>
      <c r="AC19" s="153"/>
      <c r="AD19" s="153"/>
      <c r="AE19" s="153"/>
      <c r="AF19" s="153"/>
    </row>
    <row r="20" spans="1:32" ht="22.5" customHeight="1" x14ac:dyDescent="0.3">
      <c r="A20" s="145"/>
      <c r="B20" s="145"/>
      <c r="C20" s="145"/>
      <c r="D20" s="145"/>
      <c r="E20" s="145"/>
      <c r="F20" s="145"/>
      <c r="G20" s="153"/>
      <c r="H20" s="153"/>
      <c r="I20" s="153"/>
      <c r="J20" s="153"/>
      <c r="K20" s="153"/>
      <c r="L20" s="153"/>
      <c r="M20" s="153"/>
      <c r="N20" s="153"/>
      <c r="O20" s="153"/>
      <c r="P20" s="154"/>
      <c r="Q20" s="154"/>
      <c r="R20" s="154"/>
      <c r="S20" s="154"/>
      <c r="T20" s="154"/>
      <c r="U20" s="154"/>
      <c r="V20" s="155">
        <f t="shared" ref="V20:V21" si="0">P20*S20</f>
        <v>0</v>
      </c>
      <c r="W20" s="155"/>
      <c r="X20" s="155"/>
      <c r="Y20" s="155"/>
      <c r="Z20" s="155"/>
      <c r="AA20" s="155"/>
      <c r="AB20" s="153"/>
      <c r="AC20" s="153"/>
      <c r="AD20" s="153"/>
      <c r="AE20" s="153"/>
      <c r="AF20" s="153"/>
    </row>
    <row r="21" spans="1:32" ht="22.5" customHeight="1" x14ac:dyDescent="0.3">
      <c r="A21" s="145"/>
      <c r="B21" s="145"/>
      <c r="C21" s="145"/>
      <c r="D21" s="145"/>
      <c r="E21" s="145"/>
      <c r="F21" s="145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154"/>
      <c r="R21" s="154"/>
      <c r="S21" s="154"/>
      <c r="T21" s="154"/>
      <c r="U21" s="154"/>
      <c r="V21" s="155">
        <f t="shared" si="0"/>
        <v>0</v>
      </c>
      <c r="W21" s="155"/>
      <c r="X21" s="155"/>
      <c r="Y21" s="155"/>
      <c r="Z21" s="155"/>
      <c r="AA21" s="155"/>
      <c r="AB21" s="153"/>
      <c r="AC21" s="153"/>
      <c r="AD21" s="153"/>
      <c r="AE21" s="153"/>
      <c r="AF21" s="153"/>
    </row>
    <row r="22" spans="1:32" ht="22.5" customHeight="1" x14ac:dyDescent="0.3">
      <c r="A22" s="74" t="s">
        <v>105</v>
      </c>
      <c r="B22" s="75"/>
      <c r="C22" s="75"/>
      <c r="D22" s="75"/>
      <c r="E22" s="75"/>
      <c r="F22" s="76"/>
      <c r="G22" s="74" t="s">
        <v>125</v>
      </c>
      <c r="H22" s="75"/>
      <c r="I22" s="75"/>
      <c r="J22" s="75"/>
      <c r="K22" s="76"/>
      <c r="L22" s="74" t="s">
        <v>106</v>
      </c>
      <c r="M22" s="75"/>
      <c r="N22" s="75"/>
      <c r="O22" s="76"/>
      <c r="P22" s="74" t="s">
        <v>107</v>
      </c>
      <c r="Q22" s="75"/>
      <c r="R22" s="75"/>
      <c r="S22" s="76"/>
      <c r="T22" s="74" t="s">
        <v>126</v>
      </c>
      <c r="U22" s="75"/>
      <c r="V22" s="75"/>
      <c r="W22" s="75"/>
      <c r="X22" s="75"/>
      <c r="Y22" s="76"/>
      <c r="Z22" s="168" t="s">
        <v>108</v>
      </c>
      <c r="AA22" s="169"/>
      <c r="AB22" s="169"/>
      <c r="AC22" s="169" t="s">
        <v>109</v>
      </c>
      <c r="AD22" s="169"/>
      <c r="AE22" s="169"/>
      <c r="AF22" s="172" t="s">
        <v>111</v>
      </c>
    </row>
    <row r="23" spans="1:32" ht="22.5" customHeight="1" x14ac:dyDescent="0.3">
      <c r="A23" s="155">
        <f>AJ16</f>
        <v>7296000</v>
      </c>
      <c r="B23" s="155"/>
      <c r="C23" s="155"/>
      <c r="D23" s="155"/>
      <c r="E23" s="155"/>
      <c r="F23" s="155"/>
      <c r="G23" s="176">
        <f>A23</f>
        <v>7296000</v>
      </c>
      <c r="H23" s="177"/>
      <c r="I23" s="177"/>
      <c r="J23" s="177"/>
      <c r="K23" s="177"/>
      <c r="L23" s="80"/>
      <c r="M23" s="80"/>
      <c r="N23" s="80"/>
      <c r="O23" s="80"/>
      <c r="P23" s="80"/>
      <c r="Q23" s="80"/>
      <c r="R23" s="80"/>
      <c r="S23" s="80"/>
      <c r="T23" s="156">
        <f>A23-G23-L23-P23</f>
        <v>0</v>
      </c>
      <c r="U23" s="80"/>
      <c r="V23" s="80"/>
      <c r="W23" s="80"/>
      <c r="X23" s="80"/>
      <c r="Y23" s="80"/>
      <c r="Z23" s="170"/>
      <c r="AA23" s="171"/>
      <c r="AB23" s="171"/>
      <c r="AC23" s="171" t="s">
        <v>110</v>
      </c>
      <c r="AD23" s="171"/>
      <c r="AE23" s="171"/>
      <c r="AF23" s="173"/>
    </row>
    <row r="25" spans="1:32" ht="22.5" customHeight="1" x14ac:dyDescent="0.3">
      <c r="A25" s="42" t="s">
        <v>127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7" spans="1:32" ht="22.5" customHeight="1" x14ac:dyDescent="0.3">
      <c r="I27" s="174">
        <f>A16</f>
        <v>2020</v>
      </c>
      <c r="J27" s="174"/>
      <c r="K27" s="174"/>
      <c r="L27" s="174"/>
      <c r="M27" s="174"/>
      <c r="N27" t="s">
        <v>91</v>
      </c>
      <c r="O27" s="175">
        <f>C16</f>
        <v>5</v>
      </c>
      <c r="P27" s="175"/>
      <c r="Q27" s="175"/>
      <c r="R27" t="s">
        <v>92</v>
      </c>
      <c r="S27" s="175">
        <f>E16</f>
        <v>29</v>
      </c>
      <c r="T27" s="175"/>
      <c r="U27" s="175"/>
      <c r="V27" t="s">
        <v>93</v>
      </c>
    </row>
    <row r="29" spans="1:32" ht="22.5" customHeight="1" x14ac:dyDescent="0.3">
      <c r="Q29" s="43" t="s">
        <v>112</v>
      </c>
      <c r="R29" s="163" t="str">
        <f>S11</f>
        <v>손예진</v>
      </c>
      <c r="S29" s="163"/>
      <c r="T29" s="163"/>
      <c r="U29" s="163"/>
      <c r="V29" s="163"/>
      <c r="W29" s="163"/>
      <c r="X29" s="163"/>
      <c r="Y29" s="163"/>
      <c r="Z29" t="s">
        <v>24</v>
      </c>
    </row>
    <row r="31" spans="1:32" ht="22.5" customHeight="1" x14ac:dyDescent="0.3">
      <c r="A31" t="s">
        <v>113</v>
      </c>
    </row>
  </sheetData>
  <mergeCells count="109">
    <mergeCell ref="AJ16:AN16"/>
    <mergeCell ref="AJ15:AN15"/>
    <mergeCell ref="I9:O9"/>
    <mergeCell ref="P9:R9"/>
    <mergeCell ref="S9:Z9"/>
    <mergeCell ref="A3:AF3"/>
    <mergeCell ref="R29:Y29"/>
    <mergeCell ref="I8:O8"/>
    <mergeCell ref="P8:R8"/>
    <mergeCell ref="S8:Z8"/>
    <mergeCell ref="I10:O10"/>
    <mergeCell ref="P10:R10"/>
    <mergeCell ref="S10:Z10"/>
    <mergeCell ref="Z22:AB23"/>
    <mergeCell ref="AC22:AE22"/>
    <mergeCell ref="AC23:AE23"/>
    <mergeCell ref="AF22:AF23"/>
    <mergeCell ref="I27:M27"/>
    <mergeCell ref="O27:Q27"/>
    <mergeCell ref="S27:U27"/>
    <mergeCell ref="P22:S22"/>
    <mergeCell ref="A23:F23"/>
    <mergeCell ref="G23:K23"/>
    <mergeCell ref="L23:O23"/>
    <mergeCell ref="P23:S23"/>
    <mergeCell ref="T22:Y22"/>
    <mergeCell ref="T23:Y23"/>
    <mergeCell ref="A22:F22"/>
    <mergeCell ref="G22:K22"/>
    <mergeCell ref="L22:O22"/>
    <mergeCell ref="G21:L21"/>
    <mergeCell ref="M21:O21"/>
    <mergeCell ref="P21:R21"/>
    <mergeCell ref="S21:U21"/>
    <mergeCell ref="V21:AA21"/>
    <mergeCell ref="S18:U18"/>
    <mergeCell ref="V18:AA18"/>
    <mergeCell ref="AB18:AF18"/>
    <mergeCell ref="AB21:AF21"/>
    <mergeCell ref="G20:L20"/>
    <mergeCell ref="M20:O20"/>
    <mergeCell ref="P20:R20"/>
    <mergeCell ref="S20:U20"/>
    <mergeCell ref="V20:AA20"/>
    <mergeCell ref="AB20:AF20"/>
    <mergeCell ref="G19:L19"/>
    <mergeCell ref="M19:O19"/>
    <mergeCell ref="P19:R19"/>
    <mergeCell ref="S19:U19"/>
    <mergeCell ref="V19:AA19"/>
    <mergeCell ref="AB19:AF19"/>
    <mergeCell ref="A19:C19"/>
    <mergeCell ref="D19:F19"/>
    <mergeCell ref="A20:C20"/>
    <mergeCell ref="D20:F20"/>
    <mergeCell ref="A21:C21"/>
    <mergeCell ref="D21:F21"/>
    <mergeCell ref="G14:T14"/>
    <mergeCell ref="U14:AF14"/>
    <mergeCell ref="U15:AF16"/>
    <mergeCell ref="A17:C17"/>
    <mergeCell ref="D17:F17"/>
    <mergeCell ref="A18:C18"/>
    <mergeCell ref="D18:F18"/>
    <mergeCell ref="G17:L17"/>
    <mergeCell ref="M17:O17"/>
    <mergeCell ref="P17:R17"/>
    <mergeCell ref="G16:I16"/>
    <mergeCell ref="G15:I15"/>
    <mergeCell ref="S17:U17"/>
    <mergeCell ref="V17:AA17"/>
    <mergeCell ref="AB17:AF17"/>
    <mergeCell ref="G18:L18"/>
    <mergeCell ref="M18:O18"/>
    <mergeCell ref="P18:R18"/>
    <mergeCell ref="I11:O11"/>
    <mergeCell ref="I12:Z12"/>
    <mergeCell ref="A15:B15"/>
    <mergeCell ref="A16:B16"/>
    <mergeCell ref="C15:D15"/>
    <mergeCell ref="E15:F15"/>
    <mergeCell ref="A14:F14"/>
    <mergeCell ref="C16:D16"/>
    <mergeCell ref="E16:F16"/>
    <mergeCell ref="S11:X11"/>
    <mergeCell ref="E1:H1"/>
    <mergeCell ref="J1:M1"/>
    <mergeCell ref="A1:D1"/>
    <mergeCell ref="AA6:AF9"/>
    <mergeCell ref="AA10:AF12"/>
    <mergeCell ref="Y6:Z6"/>
    <mergeCell ref="Y11:Z11"/>
    <mergeCell ref="S6:X6"/>
    <mergeCell ref="AA5:AF5"/>
    <mergeCell ref="B11:H11"/>
    <mergeCell ref="B12:H12"/>
    <mergeCell ref="A5:A9"/>
    <mergeCell ref="A10:A12"/>
    <mergeCell ref="P6:R6"/>
    <mergeCell ref="P11:R11"/>
    <mergeCell ref="B5:H5"/>
    <mergeCell ref="B6:H6"/>
    <mergeCell ref="B7:H7"/>
    <mergeCell ref="B8:H8"/>
    <mergeCell ref="B9:H9"/>
    <mergeCell ref="B10:H10"/>
    <mergeCell ref="I5:Z5"/>
    <mergeCell ref="I6:O6"/>
    <mergeCell ref="I7:Z7"/>
  </mergeCells>
  <phoneticPr fontId="2" type="noConversion"/>
  <conditionalFormatting sqref="AL5">
    <cfRule type="cellIs" dxfId="3" priority="2" operator="equal">
      <formula>"OK"</formula>
    </cfRule>
  </conditionalFormatting>
  <conditionalFormatting sqref="AL10">
    <cfRule type="cellIs" dxfId="2" priority="1" operator="equal">
      <formula>"OK"</formula>
    </cfRule>
  </conditionalFormatting>
  <hyperlinks>
    <hyperlink ref="AF1" r:id="rId1" display="http://café.daum.net/transtax" xr:uid="{D49A27FE-69BE-4E2D-BDD3-7849E6483209}"/>
  </hyperlinks>
  <printOptions horizontalCentered="1" verticalCentered="1"/>
  <pageMargins left="0.31496062992125984" right="0.31496062992125984" top="0.74803149606299213" bottom="0.35433070866141736" header="0.31496062992125984" footer="0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C7A6-426A-49BC-BFCB-A0521B1DF5CB}">
  <dimension ref="A1:AN31"/>
  <sheetViews>
    <sheetView showGridLines="0" topLeftCell="A4" workbookViewId="0">
      <selection activeCell="I5" sqref="I5:Z5"/>
    </sheetView>
  </sheetViews>
  <sheetFormatPr defaultColWidth="2.5" defaultRowHeight="22.5" customHeight="1" x14ac:dyDescent="0.3"/>
  <cols>
    <col min="1" max="1" width="3.5" customWidth="1"/>
    <col min="10" max="20" width="3.125" customWidth="1"/>
    <col min="36" max="36" width="6" bestFit="1" customWidth="1"/>
    <col min="37" max="37" width="4" customWidth="1"/>
    <col min="38" max="38" width="4.125" bestFit="1" customWidth="1"/>
  </cols>
  <sheetData>
    <row r="1" spans="1:40" ht="16.5" x14ac:dyDescent="0.3">
      <c r="A1" s="74" t="s">
        <v>34</v>
      </c>
      <c r="B1" s="75"/>
      <c r="C1" s="75"/>
      <c r="D1" s="76"/>
      <c r="E1" s="71">
        <v>2020</v>
      </c>
      <c r="F1" s="72"/>
      <c r="G1" s="72"/>
      <c r="H1" s="72"/>
      <c r="I1" s="23" t="s">
        <v>35</v>
      </c>
      <c r="J1" s="72"/>
      <c r="K1" s="72"/>
      <c r="L1" s="72"/>
      <c r="M1" s="73"/>
      <c r="AF1" s="28" t="s">
        <v>62</v>
      </c>
    </row>
    <row r="2" spans="1:40" ht="16.5" x14ac:dyDescent="0.3"/>
    <row r="3" spans="1:40" ht="26.25" x14ac:dyDescent="0.3">
      <c r="A3" s="162" t="s">
        <v>83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41"/>
      <c r="AH3" s="41"/>
      <c r="AI3" s="41"/>
    </row>
    <row r="4" spans="1:40" ht="16.5" x14ac:dyDescent="0.3">
      <c r="AJ4" t="s">
        <v>114</v>
      </c>
    </row>
    <row r="5" spans="1:40" ht="22.5" customHeight="1" x14ac:dyDescent="0.3">
      <c r="A5" s="79" t="s">
        <v>85</v>
      </c>
      <c r="B5" s="130" t="s">
        <v>11</v>
      </c>
      <c r="C5" s="131"/>
      <c r="D5" s="131"/>
      <c r="E5" s="131"/>
      <c r="F5" s="131"/>
      <c r="G5" s="131"/>
      <c r="H5" s="131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3"/>
      <c r="AA5" s="74" t="s">
        <v>89</v>
      </c>
      <c r="AB5" s="75"/>
      <c r="AC5" s="75"/>
      <c r="AD5" s="75"/>
      <c r="AE5" s="75"/>
      <c r="AF5" s="76"/>
      <c r="AJ5" s="26">
        <f>LEN(I5)</f>
        <v>0</v>
      </c>
      <c r="AK5" s="26" t="e">
        <f>IF(10-MOD(MID(I5,1,1)*1+MID(I5,2,1)*3+MID(I5,3,1)*7+MID(I5,4,1)*1+MID(I5,5,1)*3+MID(I5,6,1)*7+MID(I5,7,1)*1+MID(I5,8,1)*3+INT((MID(I5,9,1)*5)/10)+MOD(MID(I5,9,1)*5,10),10)=10,0,10-MOD(MID(I5,1,1)*1+MID(I5,2,1)*3+MID(I5,3,1)*7+MID(I5,4,1)*1+MID(I5,5,1)*3+MID(I5,6,1)*7+MID(I5,7,1)*1+MID(I5,8,1)*3+INT((MID(I5,9,1)*5)/10)+MOD(MID(I5,9,1)*5,10),10))</f>
        <v>#VALUE!</v>
      </c>
      <c r="AL5" s="26" t="e">
        <f>IF(INT(RIGHT(I5,1))=AK5,"OK","사업자오류")</f>
        <v>#VALUE!</v>
      </c>
    </row>
    <row r="6" spans="1:40" ht="22.5" customHeight="1" x14ac:dyDescent="0.3">
      <c r="A6" s="80"/>
      <c r="B6" s="126" t="s">
        <v>1</v>
      </c>
      <c r="C6" s="127"/>
      <c r="D6" s="127"/>
      <c r="E6" s="127"/>
      <c r="F6" s="127"/>
      <c r="G6" s="127"/>
      <c r="H6" s="127"/>
      <c r="I6" s="124"/>
      <c r="J6" s="124"/>
      <c r="K6" s="124"/>
      <c r="L6" s="124"/>
      <c r="M6" s="124"/>
      <c r="N6" s="124"/>
      <c r="O6" s="124"/>
      <c r="P6" s="127" t="s">
        <v>137</v>
      </c>
      <c r="Q6" s="127"/>
      <c r="R6" s="127"/>
      <c r="S6" s="124"/>
      <c r="T6" s="124"/>
      <c r="U6" s="124"/>
      <c r="V6" s="124"/>
      <c r="W6" s="124"/>
      <c r="X6" s="125"/>
      <c r="Y6" s="122" t="s">
        <v>88</v>
      </c>
      <c r="Z6" s="123"/>
      <c r="AA6" s="80"/>
      <c r="AB6" s="80"/>
      <c r="AC6" s="80"/>
      <c r="AD6" s="80"/>
      <c r="AE6" s="80"/>
      <c r="AF6" s="80"/>
      <c r="AJ6" s="50">
        <v>10</v>
      </c>
    </row>
    <row r="7" spans="1:40" ht="22.5" customHeight="1" x14ac:dyDescent="0.3">
      <c r="A7" s="80"/>
      <c r="B7" s="126" t="s">
        <v>84</v>
      </c>
      <c r="C7" s="127"/>
      <c r="D7" s="127"/>
      <c r="E7" s="127"/>
      <c r="F7" s="127"/>
      <c r="G7" s="127"/>
      <c r="H7" s="127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  <c r="AA7" s="80"/>
      <c r="AB7" s="80"/>
      <c r="AC7" s="80"/>
      <c r="AD7" s="80"/>
      <c r="AE7" s="80"/>
      <c r="AF7" s="80"/>
      <c r="AJ7" s="50" t="b">
        <f>AJ5=AJ6</f>
        <v>0</v>
      </c>
    </row>
    <row r="8" spans="1:40" ht="22.5" customHeight="1" x14ac:dyDescent="0.3">
      <c r="A8" s="80"/>
      <c r="B8" s="126" t="s">
        <v>130</v>
      </c>
      <c r="C8" s="127"/>
      <c r="D8" s="127"/>
      <c r="E8" s="127"/>
      <c r="F8" s="127"/>
      <c r="G8" s="127"/>
      <c r="H8" s="127"/>
      <c r="I8" s="137"/>
      <c r="J8" s="137"/>
      <c r="K8" s="137"/>
      <c r="L8" s="137"/>
      <c r="M8" s="137"/>
      <c r="N8" s="137"/>
      <c r="O8" s="137"/>
      <c r="P8" s="127" t="s">
        <v>136</v>
      </c>
      <c r="Q8" s="127"/>
      <c r="R8" s="127"/>
      <c r="S8" s="138"/>
      <c r="T8" s="138"/>
      <c r="U8" s="138"/>
      <c r="V8" s="138"/>
      <c r="W8" s="138"/>
      <c r="X8" s="138"/>
      <c r="Y8" s="138"/>
      <c r="Z8" s="164"/>
      <c r="AA8" s="80"/>
      <c r="AB8" s="80"/>
      <c r="AC8" s="80"/>
      <c r="AD8" s="80"/>
      <c r="AE8" s="80"/>
      <c r="AF8" s="80"/>
    </row>
    <row r="9" spans="1:40" ht="22.5" customHeight="1" x14ac:dyDescent="0.3">
      <c r="A9" s="80"/>
      <c r="B9" s="128" t="s">
        <v>132</v>
      </c>
      <c r="C9" s="129"/>
      <c r="D9" s="129"/>
      <c r="E9" s="129"/>
      <c r="F9" s="129"/>
      <c r="G9" s="129"/>
      <c r="H9" s="129"/>
      <c r="I9" s="159"/>
      <c r="J9" s="159"/>
      <c r="K9" s="159"/>
      <c r="L9" s="159"/>
      <c r="M9" s="159"/>
      <c r="N9" s="159"/>
      <c r="O9" s="159"/>
      <c r="P9" s="129" t="s">
        <v>135</v>
      </c>
      <c r="Q9" s="129"/>
      <c r="R9" s="129"/>
      <c r="S9" s="160"/>
      <c r="T9" s="160"/>
      <c r="U9" s="160"/>
      <c r="V9" s="160"/>
      <c r="W9" s="160"/>
      <c r="X9" s="160"/>
      <c r="Y9" s="160"/>
      <c r="Z9" s="161"/>
      <c r="AA9" s="80"/>
      <c r="AB9" s="80"/>
      <c r="AC9" s="80"/>
      <c r="AD9" s="80"/>
      <c r="AE9" s="80"/>
      <c r="AF9" s="80"/>
      <c r="AJ9" t="s">
        <v>123</v>
      </c>
    </row>
    <row r="10" spans="1:40" ht="22.5" customHeight="1" x14ac:dyDescent="0.3">
      <c r="A10" s="79" t="s">
        <v>86</v>
      </c>
      <c r="B10" s="130" t="s">
        <v>3</v>
      </c>
      <c r="C10" s="131"/>
      <c r="D10" s="131"/>
      <c r="E10" s="131"/>
      <c r="F10" s="131"/>
      <c r="G10" s="131"/>
      <c r="H10" s="131"/>
      <c r="I10" s="165"/>
      <c r="J10" s="165"/>
      <c r="K10" s="165"/>
      <c r="L10" s="165"/>
      <c r="M10" s="165"/>
      <c r="N10" s="165"/>
      <c r="O10" s="165"/>
      <c r="P10" s="131" t="s">
        <v>118</v>
      </c>
      <c r="Q10" s="131"/>
      <c r="R10" s="131"/>
      <c r="S10" s="166"/>
      <c r="T10" s="166"/>
      <c r="U10" s="166"/>
      <c r="V10" s="166"/>
      <c r="W10" s="166"/>
      <c r="X10" s="166"/>
      <c r="Y10" s="166"/>
      <c r="Z10" s="167"/>
      <c r="AA10" s="80"/>
      <c r="AB10" s="80"/>
      <c r="AC10" s="80"/>
      <c r="AD10" s="80"/>
      <c r="AE10" s="80"/>
      <c r="AF10" s="80"/>
      <c r="AJ10" s="26">
        <f>LEN(I10)</f>
        <v>0</v>
      </c>
      <c r="AK10" s="26" t="e">
        <f>IF(LEN(CLEAN(I10))=10,IF(AND(VALUE(MID(I10,4,1))&gt;=1,VALUE(MID(I10,4,1))&lt;=4),MOD(11-MOD(0*2+0*3+0*4+MID(I10,1,1)*5+MID(I10,2,1)*6+MID(I10,3,1)*7+MID(I10,4,1)*8+MID(I10,5,1)*9+MID(I10,6,1)*2+MID(I10,7,1)*3+MID(I10,8,1)*4+MID(I10,9,1)*5,11),10),IF(AND(VALUE(MID(I10,4,1))&gt;=5,VALUE(MID(I10,4,1))&lt;=8),MOD(11-MOD(0*2+0*3+0*4+MID(I10,1,1)*5+MID(I10,2,1)*6+MID(I10,3,1)*7+MID(I10,4,1)*8+MID(I10,5,1)*9+MID(I10,6,1)*2+MID(I10,7,1)*3+MID(I10,8,1)*4+MID(I10,9,1)*5,11),10),"오류")),IF(LEN(CLEAN(I10))=11,IF(AND(VALUE(MID(I10,5,1))&gt;=1,VALUE(MID(I10,5,1))&lt;=4),MOD(11-MOD(0*2+0*3+MID(I10,1,1)*4+MID(I10,2,1)*5+MID(I10,3,1)*6+MID(I10,4,1)*7+MID(I10,5,1)*8+MID(I10,6,1)*9+MID(I10,7,1)*2+MID(I10,8,1)*3+MID(I10,9,1)*4+MID(I10,10,1)*5,11),10),IF(AND(VALUE(MID(I10,5,1))&gt;=5,VALUE(MID(I10,5,1))&lt;=8),MOD(11-MOD(0*2+0*3+MID(I10,1,1)*4+MID(I10,2,1)*5+MID(I10,3,1)*6+MID(I10,4,1)*7+MID(I10,5,1)*8+MID(I10,6,1)*9+MID(I10,7,1)*2+MID(I10,8,1)*3+MID(I10,9,1)*4+MID(I10,10,1)*5,11),10),"오류")),IF(LEN(CLEAN(I10))=12,IF(AND(VALUE(MID(I10,6,1))&gt;=1,VALUE(MID(I10,6,1))&lt;=4),MOD(11-MOD(0*2+MID(I10,1,1)*3+MID(I10,2,1)*4+MID(I10,3,1)*5+MID(I10,4,1)*6+MID(I10,5,1)*7+MID(I10,6,1)*8+MID(I10,7,1)*9+MID(I10,8,1)*2+MID(I10,9,1)*3+MID(I10,10,1)*4+MID(I10,11,1)*5,11),10),IF(AND(VALUE(MID(I10,7,1))&gt;=5,VALUE(MID(I10,7,1))&lt;=8),MOD(11-MOD(0*2+MID(I10,1,1)*3+MID(I10,2,1)*4+MID(I10,3,1)*5+MID(I10,4,1)*6+MID(I10,5,1)*7+MID(I10,6,1)*8+MID(I10,7,1)*9+MID(I10,8,1)*2+MID(I10,9,1)*3+MID(I10,10,1)*4+MID(I10,11,1)*5,11),10),"오류")),IF(AND(VALUE(MID(I10,7,1))&gt;=1,VALUE(MID(I10,7,1))&lt;=4),MOD(11-MOD(MID(I10,1,1)*2+MID(I10,2,1)*3+MID(I10,3,1)*4+MID(I10,4,1)*5+MID(I10,5,1)*6+MID(I10,6,1)*7+MID(I10,7,1)*8+MID(I10,8,1)*9+MID(I10,9,1)*2+MID(I10,10,1)*3+MID(I10,11,1)*4+MID(I10,12,1)*5,11),10),IF(AND(VALUE(MID(I10,7,1))&gt;=5,VALUE(MID(I10,7,1))&lt;=8),IF(LEN(CLEAN(I10))=12,MOD(MOD(11-MOD(0*2+MID(I10,1,1)*3+MID(I10,2,1)*4+MID(I10,3,1)*5+MID(I10,4,1)*6+MID(I10,5,1)*7+MID(I10,6,1)*8+MID(I10,7,1)*9+MID(I10,8,1)*2+MID(I10,9,1)*3+MID(I10,10,1)*4+MID(I10,11,1)*5,11),10)+2,10),MOD(MOD(11-MOD(MID(I10,1,1)*2+MID(I10,2,1)*3+MID(I10,3,1)*4+MID(I10,4,1)*5+MID(I10,5,1)*6+MID(I10,6,1)*7+MID(I10,7,1)*8+MID(I10,8,1)*9+MID(I10,9,1)*2+MID(I10,10,1)*3+MID(I10,11,1)*4+MID(I10,12,1)*5,11),10)+2,10)))))))</f>
        <v>#VALUE!</v>
      </c>
      <c r="AL10" s="26" t="e">
        <f>IF(INT(RIGHT(I10,1))=AK10,"OK","주민오류")</f>
        <v>#VALUE!</v>
      </c>
    </row>
    <row r="11" spans="1:40" ht="22.5" customHeight="1" x14ac:dyDescent="0.3">
      <c r="A11" s="80"/>
      <c r="B11" s="126" t="s">
        <v>1</v>
      </c>
      <c r="C11" s="127"/>
      <c r="D11" s="127"/>
      <c r="E11" s="127"/>
      <c r="F11" s="127"/>
      <c r="G11" s="127"/>
      <c r="H11" s="127"/>
      <c r="I11" s="137"/>
      <c r="J11" s="138"/>
      <c r="K11" s="138"/>
      <c r="L11" s="138"/>
      <c r="M11" s="138"/>
      <c r="N11" s="138"/>
      <c r="O11" s="138"/>
      <c r="P11" s="127" t="s">
        <v>137</v>
      </c>
      <c r="Q11" s="127"/>
      <c r="R11" s="127"/>
      <c r="S11" s="137"/>
      <c r="T11" s="138"/>
      <c r="U11" s="138"/>
      <c r="V11" s="138"/>
      <c r="W11" s="138"/>
      <c r="X11" s="144"/>
      <c r="Y11" s="122" t="s">
        <v>88</v>
      </c>
      <c r="Z11" s="123"/>
      <c r="AA11" s="80"/>
      <c r="AB11" s="80"/>
      <c r="AC11" s="80"/>
      <c r="AD11" s="80"/>
      <c r="AE11" s="80"/>
      <c r="AF11" s="80"/>
      <c r="AJ11" s="50">
        <v>13</v>
      </c>
    </row>
    <row r="12" spans="1:40" ht="22.5" customHeight="1" x14ac:dyDescent="0.3">
      <c r="A12" s="80"/>
      <c r="B12" s="128" t="s">
        <v>131</v>
      </c>
      <c r="C12" s="129"/>
      <c r="D12" s="129"/>
      <c r="E12" s="129"/>
      <c r="F12" s="129"/>
      <c r="G12" s="129"/>
      <c r="H12" s="129"/>
      <c r="I12" s="139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1"/>
      <c r="AA12" s="80"/>
      <c r="AB12" s="80"/>
      <c r="AC12" s="80"/>
      <c r="AD12" s="80"/>
      <c r="AE12" s="80"/>
      <c r="AF12" s="80"/>
      <c r="AJ12" s="50" t="b">
        <f>AJ10=AJ11</f>
        <v>0</v>
      </c>
    </row>
    <row r="14" spans="1:40" ht="22.5" customHeight="1" x14ac:dyDescent="0.3">
      <c r="A14" s="80" t="s">
        <v>90</v>
      </c>
      <c r="B14" s="80"/>
      <c r="C14" s="80"/>
      <c r="D14" s="80"/>
      <c r="E14" s="80"/>
      <c r="F14" s="80"/>
      <c r="G14" s="80" t="s">
        <v>128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 t="s">
        <v>101</v>
      </c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40" ht="22.5" customHeight="1" x14ac:dyDescent="0.3">
      <c r="A15" s="80" t="s">
        <v>91</v>
      </c>
      <c r="B15" s="80"/>
      <c r="C15" s="80" t="s">
        <v>92</v>
      </c>
      <c r="D15" s="80"/>
      <c r="E15" s="80" t="s">
        <v>93</v>
      </c>
      <c r="F15" s="80"/>
      <c r="G15" s="80" t="s">
        <v>95</v>
      </c>
      <c r="H15" s="80"/>
      <c r="I15" s="80"/>
      <c r="J15" s="44" t="s">
        <v>96</v>
      </c>
      <c r="K15" s="46" t="s">
        <v>97</v>
      </c>
      <c r="L15" s="44" t="s">
        <v>98</v>
      </c>
      <c r="M15" s="45" t="s">
        <v>99</v>
      </c>
      <c r="N15" s="46" t="s">
        <v>96</v>
      </c>
      <c r="O15" s="44" t="s">
        <v>97</v>
      </c>
      <c r="P15" s="45" t="s">
        <v>100</v>
      </c>
      <c r="Q15" s="46" t="s">
        <v>99</v>
      </c>
      <c r="R15" s="44" t="s">
        <v>96</v>
      </c>
      <c r="S15" s="45" t="s">
        <v>97</v>
      </c>
      <c r="T15" s="46" t="s">
        <v>93</v>
      </c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J15" s="158" t="s">
        <v>23</v>
      </c>
      <c r="AK15" s="158"/>
      <c r="AL15" s="158"/>
      <c r="AM15" s="158"/>
      <c r="AN15" s="158"/>
    </row>
    <row r="16" spans="1:40" ht="22.5" customHeight="1" thickBot="1" x14ac:dyDescent="0.35">
      <c r="A16" s="142">
        <f>E1</f>
        <v>2020</v>
      </c>
      <c r="B16" s="142"/>
      <c r="C16" s="143"/>
      <c r="D16" s="143"/>
      <c r="E16" s="143"/>
      <c r="F16" s="143"/>
      <c r="G16" s="149" t="str">
        <f>IF(AJ16=0,"",11-LEN(AJ16))</f>
        <v/>
      </c>
      <c r="H16" s="149"/>
      <c r="I16" s="149"/>
      <c r="J16" s="47" t="str">
        <f>IF(ISERROR(MID($AJ$16,LEN($AJ$16)-10,1)),"",MID($AJ$16,LEN($AJ$16)-10,1))</f>
        <v/>
      </c>
      <c r="K16" s="49" t="str">
        <f>IF(ISERROR(MID($AJ$16,LEN($AJ$16)-9,1)),"",MID($AJ$16,LEN($AJ$16)-9,1))</f>
        <v/>
      </c>
      <c r="L16" s="47" t="str">
        <f>IF(ISERROR(MID($AJ$16,LEN($AJ$16)-8,1)),"",MID($AJ$16,LEN($AJ$16)-8,1))</f>
        <v/>
      </c>
      <c r="M16" s="48" t="str">
        <f>IF(ISERROR(MID($AJ$16,LEN($AJ$16)-7,1)),"",MID($AJ$16,LEN($AJ$16)-7,1))</f>
        <v/>
      </c>
      <c r="N16" s="49" t="str">
        <f>IF(ISERROR(MID($AJ$16,LEN($AJ$16)-6,1)),"",MID($AJ$16,LEN($AJ$16)-6,1))</f>
        <v/>
      </c>
      <c r="O16" s="47" t="str">
        <f>IF(ISERROR(MID($AJ$16,LEN($AJ$16)-5,1)),"",MID($AJ$16,LEN($AJ$16)-5,1))</f>
        <v/>
      </c>
      <c r="P16" s="48" t="str">
        <f>IF(ISERROR(MID($AJ$16,LEN($AJ$16)-4,1)),"",MID($AJ$16,LEN($AJ$16)-4,1))</f>
        <v/>
      </c>
      <c r="Q16" s="49" t="str">
        <f>IF(ISERROR(MID($AJ$16,LEN($AJ$16)-3,1)),"",MID($AJ$16,LEN($AJ$16)-3,1))</f>
        <v/>
      </c>
      <c r="R16" s="47" t="str">
        <f>IF(ISERROR(MID($AJ$16,LEN($AJ$16)-2,1)),"",MID($AJ$16,LEN($AJ$16)-2,1))</f>
        <v/>
      </c>
      <c r="S16" s="48" t="str">
        <f>IF(ISERROR(MID($AJ$16,LEN($AJ$16)-1,1)),"",MID($AJ$16,LEN($AJ$16)-1,1))</f>
        <v/>
      </c>
      <c r="T16" s="49" t="str">
        <f>IF(AJ16=0,"",RIGHT(AJ16))</f>
        <v/>
      </c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J16" s="157">
        <f>SUM(V18:AA21)</f>
        <v>0</v>
      </c>
      <c r="AK16" s="157"/>
      <c r="AL16" s="157"/>
      <c r="AM16" s="157"/>
      <c r="AN16" s="157"/>
    </row>
    <row r="17" spans="1:32" ht="22.5" customHeight="1" thickBot="1" x14ac:dyDescent="0.35">
      <c r="A17" s="147" t="s">
        <v>92</v>
      </c>
      <c r="B17" s="147"/>
      <c r="C17" s="147"/>
      <c r="D17" s="147" t="s">
        <v>93</v>
      </c>
      <c r="E17" s="147"/>
      <c r="F17" s="147"/>
      <c r="G17" s="147" t="s">
        <v>102</v>
      </c>
      <c r="H17" s="147"/>
      <c r="I17" s="147"/>
      <c r="J17" s="147"/>
      <c r="K17" s="147"/>
      <c r="L17" s="147"/>
      <c r="M17" s="147" t="s">
        <v>21</v>
      </c>
      <c r="N17" s="147"/>
      <c r="O17" s="147"/>
      <c r="P17" s="147" t="s">
        <v>103</v>
      </c>
      <c r="Q17" s="147"/>
      <c r="R17" s="147"/>
      <c r="S17" s="147" t="s">
        <v>104</v>
      </c>
      <c r="T17" s="147"/>
      <c r="U17" s="147"/>
      <c r="V17" s="147" t="s">
        <v>94</v>
      </c>
      <c r="W17" s="147"/>
      <c r="X17" s="147"/>
      <c r="Y17" s="147"/>
      <c r="Z17" s="147"/>
      <c r="AA17" s="147"/>
      <c r="AB17" s="147" t="s">
        <v>89</v>
      </c>
      <c r="AC17" s="147"/>
      <c r="AD17" s="147"/>
      <c r="AE17" s="147"/>
      <c r="AF17" s="147"/>
    </row>
    <row r="18" spans="1:32" ht="22.5" customHeight="1" x14ac:dyDescent="0.3">
      <c r="A18" s="148"/>
      <c r="B18" s="148"/>
      <c r="C18" s="148"/>
      <c r="D18" s="148"/>
      <c r="E18" s="148"/>
      <c r="F18" s="148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1"/>
      <c r="S18" s="151"/>
      <c r="T18" s="151"/>
      <c r="U18" s="151"/>
      <c r="V18" s="152"/>
      <c r="W18" s="152"/>
      <c r="X18" s="152"/>
      <c r="Y18" s="152"/>
      <c r="Z18" s="152"/>
      <c r="AA18" s="152"/>
      <c r="AB18" s="150"/>
      <c r="AC18" s="150"/>
      <c r="AD18" s="150"/>
      <c r="AE18" s="150"/>
      <c r="AF18" s="150"/>
    </row>
    <row r="19" spans="1:32" ht="22.5" customHeight="1" x14ac:dyDescent="0.3">
      <c r="A19" s="145"/>
      <c r="B19" s="145"/>
      <c r="C19" s="145"/>
      <c r="D19" s="145"/>
      <c r="E19" s="145"/>
      <c r="F19" s="145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Q19" s="154"/>
      <c r="R19" s="154"/>
      <c r="S19" s="154"/>
      <c r="T19" s="154"/>
      <c r="U19" s="154"/>
      <c r="V19" s="155"/>
      <c r="W19" s="155"/>
      <c r="X19" s="155"/>
      <c r="Y19" s="155"/>
      <c r="Z19" s="155"/>
      <c r="AA19" s="155"/>
      <c r="AB19" s="153"/>
      <c r="AC19" s="153"/>
      <c r="AD19" s="153"/>
      <c r="AE19" s="153"/>
      <c r="AF19" s="153"/>
    </row>
    <row r="20" spans="1:32" ht="22.5" customHeight="1" x14ac:dyDescent="0.3">
      <c r="A20" s="145"/>
      <c r="B20" s="145"/>
      <c r="C20" s="145"/>
      <c r="D20" s="145"/>
      <c r="E20" s="145"/>
      <c r="F20" s="145"/>
      <c r="G20" s="153"/>
      <c r="H20" s="153"/>
      <c r="I20" s="153"/>
      <c r="J20" s="153"/>
      <c r="K20" s="153"/>
      <c r="L20" s="153"/>
      <c r="M20" s="153"/>
      <c r="N20" s="153"/>
      <c r="O20" s="153"/>
      <c r="P20" s="154"/>
      <c r="Q20" s="154"/>
      <c r="R20" s="154"/>
      <c r="S20" s="154"/>
      <c r="T20" s="154"/>
      <c r="U20" s="154"/>
      <c r="V20" s="155"/>
      <c r="W20" s="155"/>
      <c r="X20" s="155"/>
      <c r="Y20" s="155"/>
      <c r="Z20" s="155"/>
      <c r="AA20" s="155"/>
      <c r="AB20" s="153"/>
      <c r="AC20" s="153"/>
      <c r="AD20" s="153"/>
      <c r="AE20" s="153"/>
      <c r="AF20" s="153"/>
    </row>
    <row r="21" spans="1:32" ht="22.5" customHeight="1" x14ac:dyDescent="0.3">
      <c r="A21" s="145"/>
      <c r="B21" s="145"/>
      <c r="C21" s="145"/>
      <c r="D21" s="145"/>
      <c r="E21" s="145"/>
      <c r="F21" s="145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154"/>
      <c r="R21" s="154"/>
      <c r="S21" s="154"/>
      <c r="T21" s="154"/>
      <c r="U21" s="154"/>
      <c r="V21" s="155"/>
      <c r="W21" s="155"/>
      <c r="X21" s="155"/>
      <c r="Y21" s="155"/>
      <c r="Z21" s="155"/>
      <c r="AA21" s="155"/>
      <c r="AB21" s="153"/>
      <c r="AC21" s="153"/>
      <c r="AD21" s="153"/>
      <c r="AE21" s="153"/>
      <c r="AF21" s="153"/>
    </row>
    <row r="22" spans="1:32" ht="22.5" customHeight="1" x14ac:dyDescent="0.3">
      <c r="A22" s="74" t="s">
        <v>105</v>
      </c>
      <c r="B22" s="75"/>
      <c r="C22" s="75"/>
      <c r="D22" s="75"/>
      <c r="E22" s="75"/>
      <c r="F22" s="76"/>
      <c r="G22" s="74" t="s">
        <v>125</v>
      </c>
      <c r="H22" s="75"/>
      <c r="I22" s="75"/>
      <c r="J22" s="75"/>
      <c r="K22" s="76"/>
      <c r="L22" s="74" t="s">
        <v>106</v>
      </c>
      <c r="M22" s="75"/>
      <c r="N22" s="75"/>
      <c r="O22" s="76"/>
      <c r="P22" s="74" t="s">
        <v>107</v>
      </c>
      <c r="Q22" s="75"/>
      <c r="R22" s="75"/>
      <c r="S22" s="76"/>
      <c r="T22" s="74" t="s">
        <v>126</v>
      </c>
      <c r="U22" s="75"/>
      <c r="V22" s="75"/>
      <c r="W22" s="75"/>
      <c r="X22" s="75"/>
      <c r="Y22" s="76"/>
      <c r="Z22" s="168" t="s">
        <v>108</v>
      </c>
      <c r="AA22" s="169"/>
      <c r="AB22" s="169"/>
      <c r="AC22" s="169" t="s">
        <v>109</v>
      </c>
      <c r="AD22" s="169"/>
      <c r="AE22" s="169"/>
      <c r="AF22" s="172" t="s">
        <v>111</v>
      </c>
    </row>
    <row r="23" spans="1:32" ht="22.5" customHeight="1" x14ac:dyDescent="0.3">
      <c r="A23" s="155">
        <f>AJ16</f>
        <v>0</v>
      </c>
      <c r="B23" s="155"/>
      <c r="C23" s="155"/>
      <c r="D23" s="155"/>
      <c r="E23" s="155"/>
      <c r="F23" s="155"/>
      <c r="G23" s="176">
        <f>A23</f>
        <v>0</v>
      </c>
      <c r="H23" s="177"/>
      <c r="I23" s="177"/>
      <c r="J23" s="177"/>
      <c r="K23" s="177"/>
      <c r="L23" s="80"/>
      <c r="M23" s="80"/>
      <c r="N23" s="80"/>
      <c r="O23" s="80"/>
      <c r="P23" s="80"/>
      <c r="Q23" s="80"/>
      <c r="R23" s="80"/>
      <c r="S23" s="80"/>
      <c r="T23" s="156">
        <f>A23-G23-L23-P23</f>
        <v>0</v>
      </c>
      <c r="U23" s="80"/>
      <c r="V23" s="80"/>
      <c r="W23" s="80"/>
      <c r="X23" s="80"/>
      <c r="Y23" s="80"/>
      <c r="Z23" s="170"/>
      <c r="AA23" s="171"/>
      <c r="AB23" s="171"/>
      <c r="AC23" s="171" t="s">
        <v>110</v>
      </c>
      <c r="AD23" s="171"/>
      <c r="AE23" s="171"/>
      <c r="AF23" s="173"/>
    </row>
    <row r="25" spans="1:32" ht="22.5" customHeight="1" x14ac:dyDescent="0.3">
      <c r="A25" s="42" t="s">
        <v>127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7" spans="1:32" ht="22.5" customHeight="1" x14ac:dyDescent="0.3">
      <c r="I27" s="174">
        <f>E1</f>
        <v>2020</v>
      </c>
      <c r="J27" s="174"/>
      <c r="K27" s="174"/>
      <c r="L27" s="174"/>
      <c r="M27" s="174"/>
      <c r="N27" t="s">
        <v>91</v>
      </c>
      <c r="O27" s="175"/>
      <c r="P27" s="175"/>
      <c r="Q27" s="175"/>
      <c r="R27" t="s">
        <v>92</v>
      </c>
      <c r="S27" s="175"/>
      <c r="T27" s="175"/>
      <c r="U27" s="175"/>
      <c r="V27" t="s">
        <v>93</v>
      </c>
    </row>
    <row r="29" spans="1:32" ht="22.5" customHeight="1" x14ac:dyDescent="0.3">
      <c r="Q29" s="43" t="s">
        <v>112</v>
      </c>
      <c r="R29" s="163" t="str">
        <f>IF(S11="","",S11)</f>
        <v/>
      </c>
      <c r="S29" s="163"/>
      <c r="T29" s="163"/>
      <c r="U29" s="163"/>
      <c r="V29" s="163"/>
      <c r="W29" s="163"/>
      <c r="X29" s="163"/>
      <c r="Y29" s="163"/>
      <c r="Z29" t="s">
        <v>24</v>
      </c>
    </row>
    <row r="31" spans="1:32" ht="22.5" customHeight="1" x14ac:dyDescent="0.3">
      <c r="A31" t="s">
        <v>113</v>
      </c>
    </row>
  </sheetData>
  <mergeCells count="109">
    <mergeCell ref="I27:M27"/>
    <mergeCell ref="O27:Q27"/>
    <mergeCell ref="S27:U27"/>
    <mergeCell ref="R29:Y29"/>
    <mergeCell ref="A23:F23"/>
    <mergeCell ref="G23:K23"/>
    <mergeCell ref="L23:O23"/>
    <mergeCell ref="P23:S23"/>
    <mergeCell ref="T23:Y23"/>
    <mergeCell ref="AC23:AE23"/>
    <mergeCell ref="V21:AA21"/>
    <mergeCell ref="AB21:AF21"/>
    <mergeCell ref="A22:F22"/>
    <mergeCell ref="G22:K22"/>
    <mergeCell ref="L22:O22"/>
    <mergeCell ref="P22:S22"/>
    <mergeCell ref="T22:Y22"/>
    <mergeCell ref="Z22:AB23"/>
    <mergeCell ref="AC22:AE22"/>
    <mergeCell ref="AF22:AF23"/>
    <mergeCell ref="A21:C21"/>
    <mergeCell ref="D21:F21"/>
    <mergeCell ref="G21:L21"/>
    <mergeCell ref="M21:O21"/>
    <mergeCell ref="P21:R21"/>
    <mergeCell ref="S21:U21"/>
    <mergeCell ref="V19:AA19"/>
    <mergeCell ref="AB19:AF19"/>
    <mergeCell ref="A20:C20"/>
    <mergeCell ref="D20:F20"/>
    <mergeCell ref="G20:L20"/>
    <mergeCell ref="M20:O20"/>
    <mergeCell ref="P20:R20"/>
    <mergeCell ref="S20:U20"/>
    <mergeCell ref="V20:AA20"/>
    <mergeCell ref="AB20:AF20"/>
    <mergeCell ref="A19:C19"/>
    <mergeCell ref="D19:F19"/>
    <mergeCell ref="G19:L19"/>
    <mergeCell ref="M19:O19"/>
    <mergeCell ref="P19:R19"/>
    <mergeCell ref="S19:U19"/>
    <mergeCell ref="V17:AA17"/>
    <mergeCell ref="AB17:AF17"/>
    <mergeCell ref="A18:C18"/>
    <mergeCell ref="D18:F18"/>
    <mergeCell ref="G18:L18"/>
    <mergeCell ref="M18:O18"/>
    <mergeCell ref="P18:R18"/>
    <mergeCell ref="S18:U18"/>
    <mergeCell ref="V18:AA18"/>
    <mergeCell ref="AB18:AF18"/>
    <mergeCell ref="A17:C17"/>
    <mergeCell ref="D17:F17"/>
    <mergeCell ref="G17:L17"/>
    <mergeCell ref="M17:O17"/>
    <mergeCell ref="P17:R17"/>
    <mergeCell ref="S17:U17"/>
    <mergeCell ref="AJ15:AN15"/>
    <mergeCell ref="A16:B16"/>
    <mergeCell ref="C16:D16"/>
    <mergeCell ref="E16:F16"/>
    <mergeCell ref="G16:I16"/>
    <mergeCell ref="AJ16:AN16"/>
    <mergeCell ref="A14:F14"/>
    <mergeCell ref="G14:T14"/>
    <mergeCell ref="U14:AF14"/>
    <mergeCell ref="A15:B15"/>
    <mergeCell ref="C15:D15"/>
    <mergeCell ref="E15:F15"/>
    <mergeCell ref="G15:I15"/>
    <mergeCell ref="U15:AF16"/>
    <mergeCell ref="A10:A12"/>
    <mergeCell ref="B10:H10"/>
    <mergeCell ref="I10:O10"/>
    <mergeCell ref="P10:R10"/>
    <mergeCell ref="S10:Z10"/>
    <mergeCell ref="P6:R6"/>
    <mergeCell ref="S6:X6"/>
    <mergeCell ref="Y6:Z6"/>
    <mergeCell ref="AA6:AF9"/>
    <mergeCell ref="B7:H7"/>
    <mergeCell ref="I7:Z7"/>
    <mergeCell ref="B8:H8"/>
    <mergeCell ref="I8:O8"/>
    <mergeCell ref="P8:R8"/>
    <mergeCell ref="S8:Z8"/>
    <mergeCell ref="AA10:AF12"/>
    <mergeCell ref="B11:H11"/>
    <mergeCell ref="I11:O11"/>
    <mergeCell ref="P11:R11"/>
    <mergeCell ref="S11:X11"/>
    <mergeCell ref="Y11:Z11"/>
    <mergeCell ref="B12:H12"/>
    <mergeCell ref="I12:Z12"/>
    <mergeCell ref="B9:H9"/>
    <mergeCell ref="A1:D1"/>
    <mergeCell ref="E1:H1"/>
    <mergeCell ref="J1:M1"/>
    <mergeCell ref="A3:AF3"/>
    <mergeCell ref="A5:A9"/>
    <mergeCell ref="B5:H5"/>
    <mergeCell ref="I5:Z5"/>
    <mergeCell ref="AA5:AF5"/>
    <mergeCell ref="B6:H6"/>
    <mergeCell ref="I6:O6"/>
    <mergeCell ref="I9:O9"/>
    <mergeCell ref="P9:R9"/>
    <mergeCell ref="S9:Z9"/>
  </mergeCells>
  <phoneticPr fontId="2" type="noConversion"/>
  <conditionalFormatting sqref="AL5">
    <cfRule type="cellIs" dxfId="1" priority="2" operator="equal">
      <formula>"OK"</formula>
    </cfRule>
  </conditionalFormatting>
  <conditionalFormatting sqref="AL10">
    <cfRule type="cellIs" dxfId="0" priority="1" operator="equal">
      <formula>"OK"</formula>
    </cfRule>
  </conditionalFormatting>
  <hyperlinks>
    <hyperlink ref="AF1" r:id="rId1" display="http://café.daum.net/transtax" xr:uid="{38493C04-F709-4EC3-9581-26229C8DFE8E}"/>
  </hyperlinks>
  <printOptions horizontalCentered="1" verticalCentered="1"/>
  <pageMargins left="0.31496062992125984" right="0.31496062992125984" top="0.74803149606299213" bottom="0.35433070866141736" header="0.31496062992125984" footer="0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농어민 등 거래사실 확인서</vt:lpstr>
      <vt:lpstr>농어민 등 거래사실 확인서 (빈서식)</vt:lpstr>
      <vt:lpstr>납품확인서</vt:lpstr>
      <vt:lpstr>납품확인서 (빈서식)</vt:lpstr>
      <vt:lpstr>납품확인서!Print_Area</vt:lpstr>
      <vt:lpstr>'납품확인서 (빈서식)'!Print_Area</vt:lpstr>
      <vt:lpstr>'농어민 등 거래사실 확인서'!Print_Area</vt:lpstr>
      <vt:lpstr>'농어민 등 거래사실 확인서 (빈서식)'!Print_Area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2020-02-09T07:10:18Z</cp:lastPrinted>
  <dcterms:created xsi:type="dcterms:W3CDTF">2020-01-07T11:12:06Z</dcterms:created>
  <dcterms:modified xsi:type="dcterms:W3CDTF">2022-01-10T03:07:32Z</dcterms:modified>
</cp:coreProperties>
</file>