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00 - 임금명세서\"/>
    </mc:Choice>
  </mc:AlternateContent>
  <xr:revisionPtr revIDLastSave="0" documentId="13_ncr:1_{14ED22A2-6604-4384-B976-A5BC67240B19}" xr6:coauthVersionLast="47" xr6:coauthVersionMax="47" xr10:uidLastSave="{00000000-0000-0000-0000-000000000000}"/>
  <bookViews>
    <workbookView xWindow="-60" yWindow="-60" windowWidth="28920" windowHeight="16320" xr2:uid="{00000000-000D-0000-FFFF-FFFF00000000}"/>
  </bookViews>
  <sheets>
    <sheet name="주민번호체크 (1)" sheetId="1" r:id="rId1"/>
    <sheet name="윤년" sheetId="4" r:id="rId2"/>
    <sheet name="법인등록번호체크 (2)" sheetId="5" r:id="rId3"/>
    <sheet name="사업자등록번호 체크 (3)" sheetId="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C8" i="6"/>
  <c r="D8" i="6" s="1"/>
  <c r="D29" i="5"/>
  <c r="D28" i="5"/>
  <c r="D27" i="5"/>
  <c r="D26" i="5"/>
  <c r="D25" i="5"/>
  <c r="D24" i="5"/>
  <c r="D23" i="5"/>
  <c r="D22" i="5"/>
  <c r="D21" i="5"/>
  <c r="D20" i="5"/>
  <c r="B26" i="5"/>
  <c r="C26" i="5" s="1"/>
  <c r="B27" i="5"/>
  <c r="C27" i="5" s="1"/>
  <c r="B28" i="5"/>
  <c r="C28" i="5" s="1"/>
  <c r="B29" i="5"/>
  <c r="C2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P31" i="1" l="1"/>
  <c r="H34" i="1"/>
  <c r="H35" i="1"/>
  <c r="H36" i="1"/>
  <c r="H37" i="1"/>
  <c r="I37" i="1" s="1"/>
  <c r="H38" i="1"/>
  <c r="H39" i="1"/>
  <c r="H33" i="1"/>
  <c r="I33" i="1" s="1"/>
  <c r="G34" i="1"/>
  <c r="G35" i="1"/>
  <c r="G36" i="1"/>
  <c r="G37" i="1"/>
  <c r="G38" i="1"/>
  <c r="G39" i="1"/>
  <c r="G40" i="1"/>
  <c r="G41" i="1"/>
  <c r="G42" i="1"/>
  <c r="G33" i="1"/>
  <c r="F34" i="1"/>
  <c r="F35" i="1"/>
  <c r="F36" i="1"/>
  <c r="F37" i="1"/>
  <c r="F38" i="1"/>
  <c r="F39" i="1"/>
  <c r="F40" i="1"/>
  <c r="F41" i="1"/>
  <c r="F42" i="1"/>
  <c r="F33" i="1"/>
  <c r="D34" i="1"/>
  <c r="D35" i="1"/>
  <c r="D36" i="1"/>
  <c r="D37" i="1"/>
  <c r="D38" i="1"/>
  <c r="D39" i="1"/>
  <c r="D40" i="1"/>
  <c r="D41" i="1"/>
  <c r="D42" i="1"/>
  <c r="D33" i="1"/>
  <c r="C27" i="1"/>
  <c r="D28" i="1"/>
  <c r="M29" i="1"/>
  <c r="J23" i="1"/>
  <c r="M28" i="1"/>
  <c r="M23" i="1"/>
  <c r="J24" i="1"/>
  <c r="J25" i="1"/>
  <c r="J26" i="1"/>
  <c r="B34" i="1"/>
  <c r="C34" i="1" s="1"/>
  <c r="B35" i="1"/>
  <c r="C35" i="1" s="1"/>
  <c r="B36" i="1"/>
  <c r="C36" i="1" s="1"/>
  <c r="B37" i="1"/>
  <c r="B38" i="1"/>
  <c r="C38" i="1" s="1"/>
  <c r="B39" i="1"/>
  <c r="C39" i="1" s="1"/>
  <c r="B33" i="1"/>
  <c r="C33" i="1" s="1"/>
  <c r="B40" i="1"/>
  <c r="C40" i="1" s="1"/>
  <c r="B41" i="1"/>
  <c r="C41" i="1" s="1"/>
  <c r="B42" i="1"/>
  <c r="C42" i="1" s="1"/>
  <c r="M34" i="1"/>
  <c r="M35" i="1"/>
  <c r="M36" i="1"/>
  <c r="M37" i="1"/>
  <c r="M38" i="1"/>
  <c r="M39" i="1"/>
  <c r="M40" i="1"/>
  <c r="M41" i="1"/>
  <c r="M42" i="1"/>
  <c r="M33" i="1"/>
  <c r="I36" i="1"/>
  <c r="C37" i="1"/>
  <c r="I38" i="1"/>
  <c r="I39" i="1"/>
  <c r="H40" i="1"/>
  <c r="I40" i="1" s="1"/>
  <c r="H41" i="1"/>
  <c r="I41" i="1"/>
  <c r="H42" i="1"/>
  <c r="I42" i="1" s="1"/>
  <c r="K34" i="1"/>
  <c r="L34" i="1" s="1"/>
  <c r="K35" i="1"/>
  <c r="L35" i="1" s="1"/>
  <c r="K33" i="1"/>
  <c r="L33" i="1" s="1"/>
  <c r="I34" i="1"/>
  <c r="I35" i="1"/>
  <c r="D2" i="4"/>
  <c r="G1" i="4" s="1"/>
  <c r="J37" i="1" l="1"/>
  <c r="N37" i="1"/>
  <c r="J40" i="1"/>
  <c r="N40" i="1"/>
  <c r="J34" i="1"/>
  <c r="N34" i="1"/>
  <c r="J42" i="1"/>
  <c r="N42" i="1"/>
  <c r="J39" i="1"/>
  <c r="N39" i="1"/>
  <c r="J41" i="1"/>
  <c r="N41" i="1"/>
  <c r="J38" i="1"/>
  <c r="N38" i="1"/>
  <c r="J35" i="1"/>
  <c r="N35" i="1"/>
  <c r="J36" i="1"/>
  <c r="N36" i="1"/>
  <c r="J33" i="1"/>
  <c r="N33" i="1"/>
  <c r="E2" i="4"/>
  <c r="E1" i="4"/>
  <c r="F2" i="4"/>
  <c r="F1" i="4"/>
  <c r="G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내 문서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북한의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특수부대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청와대를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습격하여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박정희를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살해하려던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일어났다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전국민에게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처음에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자리였고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적혀있지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박정희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대통령은</t>
        </r>
        <r>
          <rPr>
            <b/>
            <sz val="9"/>
            <color indexed="81"/>
            <rFont val="Tahoma"/>
            <family val="2"/>
          </rPr>
          <t xml:space="preserve"> 110101-100001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육영수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여사는</t>
        </r>
        <r>
          <rPr>
            <b/>
            <sz val="9"/>
            <color indexed="81"/>
            <rFont val="Tahoma"/>
            <family val="2"/>
          </rPr>
          <t xml:space="preserve"> 110101-200002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부여받았다</t>
        </r>
        <r>
          <rPr>
            <b/>
            <sz val="9"/>
            <color indexed="81"/>
            <rFont val="Tahoma"/>
            <family val="2"/>
          </rPr>
          <t>.[1] 1975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자리로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바뀌고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앞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자리는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남북통일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전망이다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ㄱㄴㄷㄹㅁㅂ</t>
        </r>
        <r>
          <rPr>
            <b/>
            <sz val="9"/>
            <color indexed="81"/>
            <rFont val="Tahoma"/>
            <family val="2"/>
          </rPr>
          <t xml:space="preserve">’ </t>
        </r>
        <r>
          <rPr>
            <b/>
            <sz val="9"/>
            <color indexed="81"/>
            <rFont val="돋움"/>
            <family val="3"/>
            <charset val="129"/>
          </rPr>
          <t>여섯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</t>
        </r>
        <r>
          <rPr>
            <b/>
            <sz val="9"/>
            <color indexed="81"/>
            <rFont val="Tahoma"/>
            <family val="2"/>
          </rPr>
          <t xml:space="preserve"> 1995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사람에게는</t>
        </r>
        <r>
          <rPr>
            <b/>
            <sz val="9"/>
            <color indexed="81"/>
            <rFont val="Tahoma"/>
            <family val="2"/>
          </rPr>
          <t xml:space="preserve"> 950630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ㅅ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나타낸다</t>
        </r>
        <r>
          <rPr>
            <b/>
            <sz val="9"/>
            <color indexed="81"/>
            <rFont val="Tahoma"/>
            <family val="2"/>
          </rPr>
          <t>. 
9: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0: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1: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2: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3: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4: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5: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6: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7: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8: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뒷자리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5,6,7,8</t>
        </r>
        <r>
          <rPr>
            <b/>
            <sz val="9"/>
            <color indexed="81"/>
            <rFont val="돋움"/>
            <family val="3"/>
            <charset val="129"/>
          </rPr>
          <t>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등록번호이다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출생신고한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행정안전부에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
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주민등록번호상에서는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E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 : 00~08, </t>
        </r>
        <r>
          <rPr>
            <b/>
            <sz val="9"/>
            <color indexed="81"/>
            <rFont val="돋움"/>
            <family val="3"/>
            <charset val="129"/>
          </rPr>
          <t>부산</t>
        </r>
        <r>
          <rPr>
            <b/>
            <sz val="9"/>
            <color indexed="81"/>
            <rFont val="Tahoma"/>
            <family val="2"/>
          </rPr>
          <t xml:space="preserve"> : 09~12,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 : 13~15 
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주요도시</t>
        </r>
        <r>
          <rPr>
            <b/>
            <sz val="9"/>
            <color indexed="81"/>
            <rFont val="Tahoma"/>
            <family val="2"/>
          </rPr>
          <t xml:space="preserve"> : 16~18, </t>
        </r>
        <r>
          <rPr>
            <b/>
            <sz val="9"/>
            <color indexed="81"/>
            <rFont val="돋움"/>
            <family val="3"/>
            <charset val="129"/>
          </rPr>
          <t>그외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 xml:space="preserve"> : 19~25 
</t>
        </r>
        <r>
          <rPr>
            <b/>
            <sz val="9"/>
            <color indexed="81"/>
            <rFont val="돋움"/>
            <family val="3"/>
            <charset val="129"/>
          </rPr>
          <t>강원도</t>
        </r>
        <r>
          <rPr>
            <b/>
            <sz val="9"/>
            <color indexed="81"/>
            <rFont val="Tahoma"/>
            <family val="2"/>
          </rPr>
          <t xml:space="preserve"> : 26~34, </t>
        </r>
        <r>
          <rPr>
            <b/>
            <sz val="9"/>
            <color indexed="81"/>
            <rFont val="돋움"/>
            <family val="3"/>
            <charset val="129"/>
          </rPr>
          <t>충청북도</t>
        </r>
        <r>
          <rPr>
            <b/>
            <sz val="9"/>
            <color indexed="81"/>
            <rFont val="Tahoma"/>
            <family val="2"/>
          </rPr>
          <t xml:space="preserve"> : 35~39, </t>
        </r>
        <r>
          <rPr>
            <b/>
            <sz val="9"/>
            <color indexed="81"/>
            <rFont val="돋움"/>
            <family val="3"/>
            <charset val="129"/>
          </rPr>
          <t>충청남도</t>
        </r>
        <r>
          <rPr>
            <b/>
            <sz val="9"/>
            <color indexed="81"/>
            <rFont val="Tahoma"/>
            <family val="2"/>
          </rPr>
          <t xml:space="preserve"> : 40~47 
</t>
        </r>
        <r>
          <rPr>
            <b/>
            <sz val="9"/>
            <color indexed="81"/>
            <rFont val="돋움"/>
            <family val="3"/>
            <charset val="129"/>
          </rPr>
          <t>전라북도</t>
        </r>
        <r>
          <rPr>
            <b/>
            <sz val="9"/>
            <color indexed="81"/>
            <rFont val="Tahoma"/>
            <family val="2"/>
          </rPr>
          <t xml:space="preserve"> : 48~54, </t>
        </r>
        <r>
          <rPr>
            <b/>
            <sz val="9"/>
            <color indexed="81"/>
            <rFont val="돋움"/>
            <family val="3"/>
            <charset val="129"/>
          </rPr>
          <t>전라남도</t>
        </r>
        <r>
          <rPr>
            <b/>
            <sz val="9"/>
            <color indexed="81"/>
            <rFont val="Tahoma"/>
            <family val="2"/>
          </rPr>
          <t xml:space="preserve"> 55~66, </t>
        </r>
        <r>
          <rPr>
            <b/>
            <sz val="9"/>
            <color indexed="81"/>
            <rFont val="돋움"/>
            <family val="3"/>
            <charset val="129"/>
          </rPr>
          <t>경상남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북도</t>
        </r>
        <r>
          <rPr>
            <b/>
            <sz val="9"/>
            <color indexed="81"/>
            <rFont val="Tahoma"/>
            <family val="2"/>
          </rPr>
          <t xml:space="preserve"> : 67~90 
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동사무소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G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ㅌ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일련번호로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순서이다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출생지역의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
(9) </t>
        </r>
        <r>
          <rPr>
            <b/>
            <sz val="9"/>
            <color indexed="81"/>
            <rFont val="돋움"/>
            <family val="3"/>
            <charset val="129"/>
          </rPr>
          <t>순수외국인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(8) 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(7) </t>
        </r>
        <r>
          <rPr>
            <b/>
            <sz val="9"/>
            <color indexed="81"/>
            <rFont val="돋움"/>
            <family val="3"/>
            <charset val="129"/>
          </rPr>
          <t>외국국적동포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해외국적동포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8" authorId="0" shapeId="0" xr:uid="{00000000-0006-0000-0000-000008000000}">
      <text>
        <r>
          <rPr>
            <sz val="9"/>
            <color indexed="81"/>
            <rFont val="돋움"/>
            <family val="3"/>
            <charset val="129"/>
          </rPr>
          <t>검증숫자</t>
        </r>
        <r>
          <rPr>
            <sz val="9"/>
            <color indexed="81"/>
            <rFont val="Tahoma"/>
            <family val="2"/>
          </rPr>
          <t xml:space="preserve">
‘</t>
        </r>
        <r>
          <rPr>
            <sz val="9"/>
            <color indexed="81"/>
            <rFont val="돋움"/>
            <family val="3"/>
            <charset val="129"/>
          </rPr>
          <t>ㅍ</t>
        </r>
        <r>
          <rPr>
            <sz val="9"/>
            <color indexed="81"/>
            <rFont val="Tahoma"/>
            <family val="2"/>
          </rPr>
          <t>’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특수한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만든다</t>
        </r>
        <r>
          <rPr>
            <sz val="9"/>
            <color indexed="81"/>
            <rFont val="Tahoma"/>
            <family val="2"/>
          </rPr>
          <t xml:space="preserve">.[6] </t>
        </r>
      </text>
    </comment>
    <comment ref="A32" authorId="1" shapeId="0" xr:uid="{00000000-0006-0000-0000-000009000000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B32" authorId="0" shapeId="0" xr:uid="{00000000-0006-0000-0000-00000A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D32" authorId="0" shapeId="0" xr:uid="{00000000-0006-0000-0000-00000B000000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날짜임</t>
        </r>
      </text>
    </comment>
    <comment ref="K3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([</t>
        </r>
        <r>
          <rPr>
            <b/>
            <sz val="9"/>
            <color indexed="81"/>
            <rFont val="돋움"/>
            <family val="3"/>
            <charset val="129"/>
          </rPr>
          <t>ㅇ</t>
        </r>
        <r>
          <rPr>
            <b/>
            <sz val="9"/>
            <color indexed="81"/>
            <rFont val="Tahoma"/>
            <family val="2"/>
          </rPr>
          <t>]*10 + [</t>
        </r>
        <r>
          <rPr>
            <b/>
            <sz val="9"/>
            <color indexed="81"/>
            <rFont val="돋움"/>
            <family val="3"/>
            <charset val="129"/>
          </rPr>
          <t>ㅈ</t>
        </r>
        <r>
          <rPr>
            <b/>
            <sz val="9"/>
            <color indexed="81"/>
            <rFont val="Tahoma"/>
            <family val="2"/>
          </rPr>
          <t>])%2=0</t>
        </r>
        <r>
          <rPr>
            <b/>
            <sz val="9"/>
            <color indexed="81"/>
            <rFont val="돋움"/>
            <family val="3"/>
            <charset val="129"/>
          </rPr>
          <t>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내 문서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북한의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특수부대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요원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청와대를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습격하여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박정희를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살해하려던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사건이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일어났다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정부에서</t>
        </r>
        <r>
          <rPr>
            <b/>
            <sz val="9"/>
            <color indexed="81"/>
            <rFont val="Tahoma"/>
            <family val="2"/>
          </rPr>
          <t xml:space="preserve"> 1968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21</t>
        </r>
        <r>
          <rPr>
            <b/>
            <sz val="9"/>
            <color indexed="81"/>
            <rFont val="돋움"/>
            <family val="3"/>
            <charset val="129"/>
          </rPr>
          <t>일부터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발급하면서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전국민에게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식별번호를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처음에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자리였고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달리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적혀있지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않았다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박정희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대통령은</t>
        </r>
        <r>
          <rPr>
            <b/>
            <sz val="9"/>
            <color indexed="81"/>
            <rFont val="Tahoma"/>
            <family val="2"/>
          </rPr>
          <t xml:space="preserve"> 110101-100001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영부인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육영수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여사는</t>
        </r>
        <r>
          <rPr>
            <b/>
            <sz val="9"/>
            <color indexed="81"/>
            <rFont val="Tahoma"/>
            <family val="2"/>
          </rPr>
          <t xml:space="preserve"> 110101-200002</t>
        </r>
        <r>
          <rPr>
            <b/>
            <sz val="9"/>
            <color indexed="81"/>
            <rFont val="돋움"/>
            <family val="3"/>
            <charset val="129"/>
          </rPr>
          <t>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부여받았다</t>
        </r>
        <r>
          <rPr>
            <b/>
            <sz val="9"/>
            <color indexed="81"/>
            <rFont val="Tahoma"/>
            <family val="2"/>
          </rPr>
          <t>.[1] 1975</t>
        </r>
        <r>
          <rPr>
            <b/>
            <sz val="9"/>
            <color indexed="81"/>
            <rFont val="돋움"/>
            <family val="3"/>
            <charset val="129"/>
          </rPr>
          <t>년부터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자리로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바뀌고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앞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자리는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남북통일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이후에는</t>
        </r>
        <r>
          <rPr>
            <b/>
            <sz val="9"/>
            <color indexed="81"/>
            <rFont val="Tahoma"/>
            <family val="2"/>
          </rPr>
          <t xml:space="preserve"> 14</t>
        </r>
        <r>
          <rPr>
            <b/>
            <sz val="9"/>
            <color indexed="81"/>
            <rFont val="돋움"/>
            <family val="3"/>
            <charset val="129"/>
          </rPr>
          <t>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전망이다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B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ㄱㄴㄷㄹㅁㅂ</t>
        </r>
        <r>
          <rPr>
            <b/>
            <sz val="9"/>
            <color indexed="81"/>
            <rFont val="Tahoma"/>
            <family val="2"/>
          </rPr>
          <t xml:space="preserve">’ </t>
        </r>
        <r>
          <rPr>
            <b/>
            <sz val="9"/>
            <color indexed="81"/>
            <rFont val="돋움"/>
            <family val="3"/>
            <charset val="129"/>
          </rPr>
          <t>여섯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생년월일이다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</t>
        </r>
        <r>
          <rPr>
            <b/>
            <sz val="9"/>
            <color indexed="81"/>
            <rFont val="Tahoma"/>
            <family val="2"/>
          </rPr>
          <t xml:space="preserve"> 1995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사람에게는</t>
        </r>
        <r>
          <rPr>
            <b/>
            <sz val="9"/>
            <color indexed="81"/>
            <rFont val="Tahoma"/>
            <family val="2"/>
          </rPr>
          <t xml:space="preserve"> 950630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ㅅ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나타낸다</t>
        </r>
        <r>
          <rPr>
            <b/>
            <sz val="9"/>
            <color indexed="81"/>
            <rFont val="Tahoma"/>
            <family val="2"/>
          </rPr>
          <t>. 
9: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0: 1800 ~ 1899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1: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2: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3: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4: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5: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6: 1900 ~ 1999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7: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남성</t>
        </r>
        <r>
          <rPr>
            <b/>
            <sz val="9"/>
            <color indexed="81"/>
            <rFont val="Tahoma"/>
            <family val="2"/>
          </rPr>
          <t xml:space="preserve"> 
8: 2000 ~ 2099</t>
        </r>
        <r>
          <rPr>
            <b/>
            <sz val="9"/>
            <color indexed="81"/>
            <rFont val="돋움"/>
            <family val="3"/>
            <charset val="129"/>
          </rPr>
          <t>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태어난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뒷자리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5,6,7,8</t>
        </r>
        <r>
          <rPr>
            <b/>
            <sz val="9"/>
            <color indexed="81"/>
            <rFont val="돋움"/>
            <family val="3"/>
            <charset val="129"/>
          </rPr>
          <t>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등록번호이다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출생신고한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행정안전부에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부여되어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다르기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때문에
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자체만으로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파악할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예를들어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출생지이지만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하였다면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주민등록번호상에서는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숫자가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나온다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출생지는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E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ㅇㅈ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 : 00~08, </t>
        </r>
        <r>
          <rPr>
            <b/>
            <sz val="9"/>
            <color indexed="81"/>
            <rFont val="돋움"/>
            <family val="3"/>
            <charset val="129"/>
          </rPr>
          <t>부산</t>
        </r>
        <r>
          <rPr>
            <b/>
            <sz val="9"/>
            <color indexed="81"/>
            <rFont val="Tahoma"/>
            <family val="2"/>
          </rPr>
          <t xml:space="preserve"> : 09~12,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 : 13~15 
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주요도시</t>
        </r>
        <r>
          <rPr>
            <b/>
            <sz val="9"/>
            <color indexed="81"/>
            <rFont val="Tahoma"/>
            <family val="2"/>
          </rPr>
          <t xml:space="preserve"> : 16~18, </t>
        </r>
        <r>
          <rPr>
            <b/>
            <sz val="9"/>
            <color indexed="81"/>
            <rFont val="돋움"/>
            <family val="3"/>
            <charset val="129"/>
          </rPr>
          <t>그외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 xml:space="preserve"> : 19~25 
</t>
        </r>
        <r>
          <rPr>
            <b/>
            <sz val="9"/>
            <color indexed="81"/>
            <rFont val="돋움"/>
            <family val="3"/>
            <charset val="129"/>
          </rPr>
          <t>강원도</t>
        </r>
        <r>
          <rPr>
            <b/>
            <sz val="9"/>
            <color indexed="81"/>
            <rFont val="Tahoma"/>
            <family val="2"/>
          </rPr>
          <t xml:space="preserve"> : 26~34, </t>
        </r>
        <r>
          <rPr>
            <b/>
            <sz val="9"/>
            <color indexed="81"/>
            <rFont val="돋움"/>
            <family val="3"/>
            <charset val="129"/>
          </rPr>
          <t>충청북도</t>
        </r>
        <r>
          <rPr>
            <b/>
            <sz val="9"/>
            <color indexed="81"/>
            <rFont val="Tahoma"/>
            <family val="2"/>
          </rPr>
          <t xml:space="preserve"> : 35~39, </t>
        </r>
        <r>
          <rPr>
            <b/>
            <sz val="9"/>
            <color indexed="81"/>
            <rFont val="돋움"/>
            <family val="3"/>
            <charset val="129"/>
          </rPr>
          <t>충청남도</t>
        </r>
        <r>
          <rPr>
            <b/>
            <sz val="9"/>
            <color indexed="81"/>
            <rFont val="Tahoma"/>
            <family val="2"/>
          </rPr>
          <t xml:space="preserve"> : 40~47 
</t>
        </r>
        <r>
          <rPr>
            <b/>
            <sz val="9"/>
            <color indexed="81"/>
            <rFont val="돋움"/>
            <family val="3"/>
            <charset val="129"/>
          </rPr>
          <t>전라북도</t>
        </r>
        <r>
          <rPr>
            <b/>
            <sz val="9"/>
            <color indexed="81"/>
            <rFont val="Tahoma"/>
            <family val="2"/>
          </rPr>
          <t xml:space="preserve"> : 48~54, </t>
        </r>
        <r>
          <rPr>
            <b/>
            <sz val="9"/>
            <color indexed="81"/>
            <rFont val="돋움"/>
            <family val="3"/>
            <charset val="129"/>
          </rPr>
          <t>전라남도</t>
        </r>
        <r>
          <rPr>
            <b/>
            <sz val="9"/>
            <color indexed="81"/>
            <rFont val="Tahoma"/>
            <family val="2"/>
          </rPr>
          <t xml:space="preserve"> 55~66, </t>
        </r>
        <r>
          <rPr>
            <b/>
            <sz val="9"/>
            <color indexed="81"/>
            <rFont val="돋움"/>
            <family val="3"/>
            <charset val="129"/>
          </rPr>
          <t>경상남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북도</t>
        </r>
        <r>
          <rPr>
            <b/>
            <sz val="9"/>
            <color indexed="81"/>
            <rFont val="Tahoma"/>
            <family val="2"/>
          </rPr>
          <t xml:space="preserve"> : 67~90 
</t>
        </r>
      </text>
    </comment>
    <comment ref="F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ㅊㅋ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출생등록을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읍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동사무소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고유번호이다</t>
        </r>
        <r>
          <rPr>
            <b/>
            <sz val="9"/>
            <color indexed="81"/>
            <rFont val="Tahoma"/>
            <family val="2"/>
          </rPr>
          <t xml:space="preserve">. 
</t>
        </r>
      </text>
    </comment>
    <comment ref="G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‘</t>
        </r>
        <r>
          <rPr>
            <b/>
            <sz val="9"/>
            <color indexed="81"/>
            <rFont val="돋움"/>
            <family val="3"/>
            <charset val="129"/>
          </rPr>
          <t>ㅌ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일련번호로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사무소에서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순서이다</t>
        </r>
        <r>
          <rPr>
            <b/>
            <sz val="9"/>
            <color indexed="81"/>
            <rFont val="Tahoma"/>
            <family val="2"/>
          </rPr>
          <t>. (</t>
        </r>
        <r>
          <rPr>
            <b/>
            <sz val="9"/>
            <color indexed="81"/>
            <rFont val="돋움"/>
            <family val="3"/>
            <charset val="129"/>
          </rPr>
          <t>출생지역의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출생신고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
(9) </t>
        </r>
        <r>
          <rPr>
            <b/>
            <sz val="9"/>
            <color indexed="81"/>
            <rFont val="돋움"/>
            <family val="3"/>
            <charset val="129"/>
          </rPr>
          <t>순수외국인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외국인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(8) 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재외국민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(7) </t>
        </r>
        <r>
          <rPr>
            <b/>
            <sz val="9"/>
            <color indexed="81"/>
            <rFont val="돋움"/>
            <family val="3"/>
            <charset val="129"/>
          </rPr>
          <t>외국국적동포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해외국적동포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8" authorId="0" shapeId="0" xr:uid="{00000000-0006-0000-0200-000008000000}">
      <text>
        <r>
          <rPr>
            <sz val="9"/>
            <color indexed="81"/>
            <rFont val="돋움"/>
            <family val="3"/>
            <charset val="129"/>
          </rPr>
          <t>검증숫자</t>
        </r>
        <r>
          <rPr>
            <sz val="9"/>
            <color indexed="81"/>
            <rFont val="Tahoma"/>
            <family val="2"/>
          </rPr>
          <t xml:space="preserve">
‘</t>
        </r>
        <r>
          <rPr>
            <sz val="9"/>
            <color indexed="81"/>
            <rFont val="돋움"/>
            <family val="3"/>
            <charset val="129"/>
          </rPr>
          <t>ㅍ</t>
        </r>
        <r>
          <rPr>
            <sz val="9"/>
            <color indexed="81"/>
            <rFont val="Tahoma"/>
            <family val="2"/>
          </rPr>
          <t>’</t>
        </r>
        <r>
          <rPr>
            <sz val="9"/>
            <color indexed="81"/>
            <rFont val="돋움"/>
            <family val="3"/>
            <charset val="129"/>
          </rPr>
          <t>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특수한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규칙으로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만든다</t>
        </r>
        <r>
          <rPr>
            <sz val="9"/>
            <color indexed="81"/>
            <rFont val="Tahoma"/>
            <family val="2"/>
          </rPr>
          <t xml:space="preserve">.[6] </t>
        </r>
      </text>
    </comment>
    <comment ref="A19" authorId="1" shapeId="0" xr:uid="{00000000-0006-0000-0200-000009000000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B19" authorId="0" shapeId="0" xr:uid="{00000000-0006-0000-0200-00000A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내 문서</author>
    <author>user</author>
  </authors>
  <commentList>
    <comment ref="B7" authorId="0" shapeId="0" xr:uid="{05C7023B-D9EB-4E65-9360-DB1FCE774313}">
      <text>
        <r>
          <rPr>
            <b/>
            <sz val="9"/>
            <color indexed="81"/>
            <rFont val="돋움"/>
            <family val="3"/>
            <charset val="129"/>
          </rPr>
          <t>"-" 입력하지 마시오</t>
        </r>
      </text>
    </comment>
    <comment ref="C7" authorId="1" shapeId="0" xr:uid="{9B99DFA9-F7C4-4B3D-9470-70B704BC62B5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마지막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</commentList>
</comments>
</file>

<file path=xl/sharedStrings.xml><?xml version="1.0" encoding="utf-8"?>
<sst xmlns="http://schemas.openxmlformats.org/spreadsheetml/2006/main" count="117" uniqueCount="92">
  <si>
    <t xml:space="preserve">현재 주민등록번호는 총 13자리의 숫자로, 다음과 같이 표기한다.
</t>
    <phoneticPr fontId="2" type="noConversion"/>
  </si>
  <si>
    <t xml:space="preserve">ㄱㄴㄷㄹㅁㅂ ‒ ㅅㅇㅈㅊㅋㅌㅍ 
</t>
    <phoneticPr fontId="2" type="noConversion"/>
  </si>
  <si>
    <t>ㄱㄴㄷㄹ ㅁ ㅂ</t>
    <phoneticPr fontId="2" type="noConversion"/>
  </si>
  <si>
    <t>ㅅ</t>
    <phoneticPr fontId="2" type="noConversion"/>
  </si>
  <si>
    <t>ㅇㅈㅊㅋ</t>
    <phoneticPr fontId="2" type="noConversion"/>
  </si>
  <si>
    <t>ㅇㅈ</t>
    <phoneticPr fontId="2" type="noConversion"/>
  </si>
  <si>
    <t>ㅊㅋ</t>
    <phoneticPr fontId="2" type="noConversion"/>
  </si>
  <si>
    <t>ㅌ</t>
    <phoneticPr fontId="2" type="noConversion"/>
  </si>
  <si>
    <t>ㅍ</t>
    <phoneticPr fontId="2" type="noConversion"/>
  </si>
  <si>
    <t xml:space="preserve">주민등록번호(住民登錄番號, Resident Registration Number, RRN)는 주민등록법에 의해 부여되며, 대한민국에서 대한민국 이외에 거주하지 않는 모든 국민에게 발급하는 주민등록증에 적혀있는 식별 번호이다. </t>
    <phoneticPr fontId="2" type="noConversion"/>
  </si>
  <si>
    <t xml:space="preserve">1968년 11월 21일부터 간첩 식별 편의 등의 목적으로 주민등록증이 발급되면서 부여되기 시작했다.
</t>
    <phoneticPr fontId="2" type="noConversion"/>
  </si>
  <si>
    <t>10 11</t>
    <phoneticPr fontId="2" type="noConversion"/>
  </si>
  <si>
    <t>12</t>
    <phoneticPr fontId="2" type="noConversion"/>
  </si>
  <si>
    <t>13</t>
    <phoneticPr fontId="2" type="noConversion"/>
  </si>
  <si>
    <t>8 9 10 11</t>
    <phoneticPr fontId="2" type="noConversion"/>
  </si>
  <si>
    <t>8 9</t>
    <phoneticPr fontId="2" type="noConversion"/>
  </si>
  <si>
    <t>하지만 400년에 한번은 윤년임</t>
    <phoneticPr fontId="2" type="noConversion"/>
  </si>
  <si>
    <t>3단계</t>
    <phoneticPr fontId="2" type="noConversion"/>
  </si>
  <si>
    <t>100년 200년 처럼 100년에 한번은 윤년이 아님</t>
    <phoneticPr fontId="2" type="noConversion"/>
  </si>
  <si>
    <t>2단계</t>
    <phoneticPr fontId="2" type="noConversion"/>
  </si>
  <si>
    <t>윤년은 4년에 한번있고</t>
    <phoneticPr fontId="2" type="noConversion"/>
  </si>
  <si>
    <t>1단계</t>
    <phoneticPr fontId="2" type="noConversion"/>
  </si>
  <si>
    <t>출입국관리사무소및 비자종류CHECK</t>
    <phoneticPr fontId="2" type="noConversion"/>
  </si>
  <si>
    <r>
      <rPr>
        <sz val="11"/>
        <color theme="1"/>
        <rFont val="맑은 고딕"/>
        <family val="3"/>
        <charset val="129"/>
        <scheme val="minor"/>
      </rPr>
      <t>=IF(OR(MID(A1,8,1)="1",MID(A1,81,1)="3")," 남","여")</t>
    </r>
    <phoneticPr fontId="2" type="noConversion"/>
  </si>
  <si>
    <t>8-재외국민</t>
    <phoneticPr fontId="2" type="noConversion"/>
  </si>
  <si>
    <t>9-순수외국인</t>
    <phoneticPr fontId="2" type="noConversion"/>
  </si>
  <si>
    <t>7-외국국적동포</t>
    <phoneticPr fontId="2" type="noConversion"/>
  </si>
  <si>
    <t>검증숫자</t>
    <phoneticPr fontId="2" type="noConversion"/>
  </si>
  <si>
    <t>출생등록 읍명동사무소</t>
    <phoneticPr fontId="2" type="noConversion"/>
  </si>
  <si>
    <t>00~08:서울</t>
    <phoneticPr fontId="2" type="noConversion"/>
  </si>
  <si>
    <t>09~12:부산</t>
    <phoneticPr fontId="2" type="noConversion"/>
  </si>
  <si>
    <t>13~15:인천</t>
    <phoneticPr fontId="2" type="noConversion"/>
  </si>
  <si>
    <t>16~18:경기주요도시</t>
    <phoneticPr fontId="2" type="noConversion"/>
  </si>
  <si>
    <t>19~25:그외경기도지역</t>
    <phoneticPr fontId="2" type="noConversion"/>
  </si>
  <si>
    <t>26~34:강원도</t>
    <phoneticPr fontId="2" type="noConversion"/>
  </si>
  <si>
    <t>35~39:충청북도</t>
    <phoneticPr fontId="2" type="noConversion"/>
  </si>
  <si>
    <t>40~47:충청남도</t>
    <phoneticPr fontId="2" type="noConversion"/>
  </si>
  <si>
    <t>48~54:전라북도</t>
    <phoneticPr fontId="2" type="noConversion"/>
  </si>
  <si>
    <t>55~66:전라남도</t>
    <phoneticPr fontId="2" type="noConversion"/>
  </si>
  <si>
    <t>출생등록지(신고한) 고유번호</t>
    <phoneticPr fontId="2" type="noConversion"/>
  </si>
  <si>
    <t xml:space="preserve">‘ㅅ’은 성별을 나타낸다. </t>
    <phoneticPr fontId="2" type="noConversion"/>
  </si>
  <si>
    <t xml:space="preserve">9: 1800 ~ 1899년에 태어난 남성 </t>
    <phoneticPr fontId="2" type="noConversion"/>
  </si>
  <si>
    <t xml:space="preserve">0: 1800 ~ 1899년에 태어난 여성 </t>
    <phoneticPr fontId="2" type="noConversion"/>
  </si>
  <si>
    <t xml:space="preserve">1: 1900 ~ 1999년에 태어난 남성 </t>
    <phoneticPr fontId="2" type="noConversion"/>
  </si>
  <si>
    <t xml:space="preserve">2: 1900 ~ 1999년에 태어난 여성 </t>
    <phoneticPr fontId="2" type="noConversion"/>
  </si>
  <si>
    <t xml:space="preserve">3: 2000 ~ 2099년에 태어난 남성 </t>
    <phoneticPr fontId="2" type="noConversion"/>
  </si>
  <si>
    <t xml:space="preserve">4: 2000 ~ 2099년에 태어난 여성 </t>
    <phoneticPr fontId="2" type="noConversion"/>
  </si>
  <si>
    <t xml:space="preserve">5: 1900 ~ 1999년에 태어난 외국인 남성 </t>
    <phoneticPr fontId="2" type="noConversion"/>
  </si>
  <si>
    <t xml:space="preserve">6: 1900 ~ 1999년에 태어난 외국인 여성 </t>
    <phoneticPr fontId="2" type="noConversion"/>
  </si>
  <si>
    <t xml:space="preserve">7: 2000 ~ 2099년에 태어난 외국인 남성 </t>
    <phoneticPr fontId="2" type="noConversion"/>
  </si>
  <si>
    <t xml:space="preserve">8: 2000 ~ 2099년에 태어난 외국인 여성 </t>
    <phoneticPr fontId="2" type="noConversion"/>
  </si>
  <si>
    <t xml:space="preserve">뒷자리 첫 번호가 5,6,7,8번으로 시작하면 주민등록번호가 아닌 외국인 등록번호이다 </t>
    <phoneticPr fontId="2" type="noConversion"/>
  </si>
  <si>
    <t>생년월일</t>
    <phoneticPr fontId="2" type="noConversion"/>
  </si>
  <si>
    <t>주민등록번호</t>
    <phoneticPr fontId="2" type="noConversion"/>
  </si>
  <si>
    <t>맨 끝검정코드</t>
    <phoneticPr fontId="2" type="noConversion"/>
  </si>
  <si>
    <t>오류체크</t>
    <phoneticPr fontId="2" type="noConversion"/>
  </si>
  <si>
    <t>만나이(오늘)</t>
    <phoneticPr fontId="2" type="noConversion"/>
  </si>
  <si>
    <t>만(기준일)</t>
    <phoneticPr fontId="2" type="noConversion"/>
  </si>
  <si>
    <t>만나이(기준일)</t>
    <phoneticPr fontId="2" type="noConversion"/>
  </si>
  <si>
    <t>성별</t>
    <phoneticPr fontId="2" type="noConversion"/>
  </si>
  <si>
    <t>내.외번호</t>
    <phoneticPr fontId="2" type="noConversion"/>
  </si>
  <si>
    <t>내,외</t>
    <phoneticPr fontId="2" type="noConversion"/>
  </si>
  <si>
    <t>고용허가</t>
    <phoneticPr fontId="2" type="noConversion"/>
  </si>
  <si>
    <t>ㅇㅈ-검증</t>
    <phoneticPr fontId="2" type="noConversion"/>
  </si>
  <si>
    <t>ㅇ. 일용직 반드시 사업용계좌 또는 법인계좌에서 이체시킬것.</t>
    <phoneticPr fontId="2" type="noConversion"/>
  </si>
  <si>
    <t>ㅇ. 신분증복사본보관(학생은 학생증보관)</t>
    <phoneticPr fontId="2" type="noConversion"/>
  </si>
  <si>
    <t>ㅇ. 일용직조사 - 일용직근로자 수령자 부인,군대,장기입원,해외,교도서 수감자</t>
    <phoneticPr fontId="2" type="noConversion"/>
  </si>
  <si>
    <t>ㅇ. 4대보험가입주의</t>
    <phoneticPr fontId="2" type="noConversion"/>
  </si>
  <si>
    <r>
      <t>외국인등록번호(국내거소신고번호) 부여체계 개선 시행 -&gt;</t>
    </r>
    <r>
      <rPr>
        <b/>
        <sz val="11"/>
        <color rgb="FFFF0000"/>
        <rFont val="맑은 고딕"/>
        <family val="3"/>
        <charset val="129"/>
        <scheme val="minor"/>
      </rPr>
      <t xml:space="preserve"> 2012.6.1이후</t>
    </r>
    <r>
      <rPr>
        <sz val="11"/>
        <color theme="1"/>
        <rFont val="맑은 고딕"/>
        <family val="2"/>
        <charset val="129"/>
        <scheme val="minor"/>
      </rPr>
      <t>부터 신분 식별번호를 없애고 주민등록번호와 같이 맨 마지막 검증번호만을 관리하는 1인 1번호 체계로 시행</t>
    </r>
    <phoneticPr fontId="2" type="noConversion"/>
  </si>
  <si>
    <t>체크</t>
    <phoneticPr fontId="2" type="noConversion"/>
  </si>
  <si>
    <t>http://café.daum.net/transtax</t>
    <phoneticPr fontId="2" type="noConversion"/>
  </si>
  <si>
    <t>서식출처 다음카페 : 조세실</t>
    <phoneticPr fontId="2" type="noConversion"/>
  </si>
  <si>
    <t>44,96 : 세종특별자치시</t>
    <phoneticPr fontId="2" type="noConversion"/>
  </si>
  <si>
    <t>81~90:경상남도</t>
    <phoneticPr fontId="2" type="noConversion"/>
  </si>
  <si>
    <t>67~81경상북도</t>
    <phoneticPr fontId="2" type="noConversion"/>
  </si>
  <si>
    <t>65,66:광주</t>
    <phoneticPr fontId="2" type="noConversion"/>
  </si>
  <si>
    <t>67~70:대구</t>
    <phoneticPr fontId="2" type="noConversion"/>
  </si>
  <si>
    <t>85:울산</t>
    <phoneticPr fontId="2" type="noConversion"/>
  </si>
  <si>
    <t>91~95:제주특별자치도</t>
    <phoneticPr fontId="2" type="noConversion"/>
  </si>
  <si>
    <t>길이CHECK</t>
    <phoneticPr fontId="2" type="noConversion"/>
  </si>
  <si>
    <t>내국인</t>
    <phoneticPr fontId="2" type="noConversion"/>
  </si>
  <si>
    <t>if(((11 - (sum % 11)) % 10) == Number(ssn.substr(12,1)))</t>
    <phoneticPr fontId="2" type="noConversion"/>
  </si>
  <si>
    <t>외국인</t>
    <phoneticPr fontId="2" type="noConversion"/>
  </si>
  <si>
    <r>
      <t xml:space="preserve">if((((11 - (sum % 11)) % 10 </t>
    </r>
    <r>
      <rPr>
        <sz val="11"/>
        <color rgb="FFFF0000"/>
        <rFont val="맑은 고딕"/>
        <family val="3"/>
        <charset val="129"/>
        <scheme val="minor"/>
      </rPr>
      <t>+ 2) % 10</t>
    </r>
    <r>
      <rPr>
        <sz val="11"/>
        <color theme="1"/>
        <rFont val="맑은 고딕"/>
        <family val="2"/>
        <charset val="129"/>
        <scheme val="minor"/>
      </rPr>
      <t>) == Number(ssn.substr(12, 1)))</t>
    </r>
    <phoneticPr fontId="2" type="noConversion"/>
  </si>
  <si>
    <t>외국인구분</t>
    <phoneticPr fontId="2" type="noConversion"/>
  </si>
  <si>
    <t>순수외국인</t>
    <phoneticPr fontId="2" type="noConversion"/>
  </si>
  <si>
    <t>외국국적동포</t>
    <phoneticPr fontId="2" type="noConversion"/>
  </si>
  <si>
    <t>재외국민</t>
    <phoneticPr fontId="2" type="noConversion"/>
  </si>
  <si>
    <t>법인등록번호</t>
    <phoneticPr fontId="2" type="noConversion"/>
  </si>
  <si>
    <t>길이</t>
    <phoneticPr fontId="2" type="noConversion"/>
  </si>
  <si>
    <t>사업자등록번호</t>
    <phoneticPr fontId="2" type="noConversion"/>
  </si>
  <si>
    <t>㈜이에스아이엔디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</si>
</sst>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000\-0000000"/>
    <numFmt numFmtId="177" formatCode="0_ "/>
    <numFmt numFmtId="178" formatCode="###\-##\-#####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0" fillId="2" borderId="0" xfId="0" applyFill="1">
      <alignment vertical="center"/>
    </xf>
    <xf numFmtId="176" fontId="0" fillId="0" borderId="0" xfId="0" quotePrefix="1" applyNumberFormat="1" applyAlignment="1">
      <alignment horizontal="left"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9" fillId="0" borderId="0" xfId="0" quotePrefix="1" applyFont="1" applyAlignment="1">
      <alignment vertical="center" shrinkToFit="1"/>
    </xf>
    <xf numFmtId="0" fontId="10" fillId="0" borderId="0" xfId="0" quotePrefix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1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76" fontId="12" fillId="0" borderId="1" xfId="0" quotePrefix="1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14" fillId="0" borderId="0" xfId="2" applyAlignment="1" applyProtection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178" fontId="12" fillId="0" borderId="1" xfId="0" quotePrefix="1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728382</xdr:colOff>
      <xdr:row>12</xdr:row>
      <xdr:rowOff>89647</xdr:rowOff>
    </xdr:from>
    <xdr:to>
      <xdr:col>16</xdr:col>
      <xdr:colOff>71070</xdr:colOff>
      <xdr:row>16</xdr:row>
      <xdr:rowOff>133475</xdr:rowOff>
    </xdr:to>
    <xdr:pic>
      <xdr:nvPicPr>
        <xdr:cNvPr id="3" name="그림 2" descr="주민번호검증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5676" y="2667000"/>
          <a:ext cx="7401959" cy="89547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</xdr:row>
      <xdr:rowOff>66675</xdr:rowOff>
    </xdr:from>
    <xdr:to>
      <xdr:col>1</xdr:col>
      <xdr:colOff>120875</xdr:colOff>
      <xdr:row>17</xdr:row>
      <xdr:rowOff>180975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CCDF513B-1D6F-46CD-A40B-E3E140A2D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390775"/>
          <a:ext cx="194015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9</xdr:row>
      <xdr:rowOff>38100</xdr:rowOff>
    </xdr:from>
    <xdr:to>
      <xdr:col>0</xdr:col>
      <xdr:colOff>1987775</xdr:colOff>
      <xdr:row>15</xdr:row>
      <xdr:rowOff>152400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B0927D7-EA29-4B74-88C6-5190A604B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43100"/>
          <a:ext cx="1940150" cy="137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9</xdr:row>
      <xdr:rowOff>200025</xdr:rowOff>
    </xdr:from>
    <xdr:to>
      <xdr:col>17</xdr:col>
      <xdr:colOff>400050</xdr:colOff>
      <xdr:row>40</xdr:row>
      <xdr:rowOff>33594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19C5811-BD8E-41A8-9BB6-C36C12B0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2095500"/>
          <a:ext cx="7772400" cy="632961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1</xdr:rowOff>
    </xdr:from>
    <xdr:to>
      <xdr:col>8</xdr:col>
      <xdr:colOff>568550</xdr:colOff>
      <xdr:row>7</xdr:row>
      <xdr:rowOff>114301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8AAFFEA-12C6-4034-B443-EFECFAC0F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09551"/>
          <a:ext cx="194015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f&#233;.daum.net/transta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af&#233;.daum.net/transtax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showGridLines="0" tabSelected="1" topLeftCell="A10" zoomScaleNormal="100" workbookViewId="0">
      <selection activeCell="A33" sqref="A33"/>
    </sheetView>
  </sheetViews>
  <sheetFormatPr defaultRowHeight="16.5" x14ac:dyDescent="0.3"/>
  <cols>
    <col min="1" max="1" width="28.375" style="2" customWidth="1"/>
    <col min="2" max="2" width="13.25" customWidth="1"/>
    <col min="3" max="3" width="24" style="1" customWidth="1"/>
    <col min="4" max="4" width="12.375" bestFit="1" customWidth="1"/>
    <col min="5" max="6" width="14.375" bestFit="1" customWidth="1"/>
    <col min="8" max="8" width="9" style="1"/>
    <col min="10" max="10" width="21.5" customWidth="1"/>
    <col min="11" max="12" width="0" hidden="1" customWidth="1"/>
    <col min="13" max="13" width="12.125" bestFit="1" customWidth="1"/>
    <col min="14" max="14" width="13" bestFit="1" customWidth="1"/>
  </cols>
  <sheetData>
    <row r="1" spans="1:14" x14ac:dyDescent="0.3">
      <c r="A1" s="2" t="s">
        <v>71</v>
      </c>
      <c r="B1" s="23" t="s">
        <v>70</v>
      </c>
    </row>
    <row r="2" spans="1:14" x14ac:dyDescent="0.3">
      <c r="A2" s="4" t="s">
        <v>9</v>
      </c>
    </row>
    <row r="3" spans="1:14" x14ac:dyDescent="0.3">
      <c r="A3" s="4" t="s">
        <v>10</v>
      </c>
    </row>
    <row r="4" spans="1:14" x14ac:dyDescent="0.3">
      <c r="A4" s="4"/>
    </row>
    <row r="5" spans="1:14" x14ac:dyDescent="0.3">
      <c r="A5" s="4" t="s">
        <v>68</v>
      </c>
    </row>
    <row r="6" spans="1:14" x14ac:dyDescent="0.3">
      <c r="A6" s="4"/>
      <c r="G6" s="7" t="s">
        <v>23</v>
      </c>
    </row>
    <row r="7" spans="1:14" ht="17.25" thickBot="1" x14ac:dyDescent="0.35">
      <c r="A7" s="4" t="s">
        <v>0</v>
      </c>
    </row>
    <row r="8" spans="1:14" s="1" customFormat="1" ht="17.25" thickBot="1" x14ac:dyDescent="0.35">
      <c r="A8" s="21" t="s">
        <v>1</v>
      </c>
      <c r="B8" s="15" t="s">
        <v>2</v>
      </c>
      <c r="C8" s="15" t="s">
        <v>3</v>
      </c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</row>
    <row r="9" spans="1:14" s="1" customFormat="1" x14ac:dyDescent="0.3">
      <c r="A9" s="2"/>
      <c r="B9" s="1">
        <v>123456</v>
      </c>
      <c r="C9" s="1">
        <v>7</v>
      </c>
      <c r="D9" s="5" t="s">
        <v>14</v>
      </c>
      <c r="E9" s="5" t="s">
        <v>15</v>
      </c>
      <c r="F9" s="5" t="s">
        <v>11</v>
      </c>
      <c r="G9" s="5" t="s">
        <v>12</v>
      </c>
      <c r="H9" s="5" t="s">
        <v>13</v>
      </c>
    </row>
    <row r="10" spans="1:14" s="9" customFormat="1" x14ac:dyDescent="0.3">
      <c r="A10" s="8"/>
      <c r="B10" s="10" t="s">
        <v>52</v>
      </c>
      <c r="C10" s="10" t="s">
        <v>40</v>
      </c>
      <c r="D10" s="9" t="s">
        <v>39</v>
      </c>
      <c r="E10" s="14" t="s">
        <v>29</v>
      </c>
      <c r="F10" s="9" t="s">
        <v>28</v>
      </c>
      <c r="G10" s="11" t="s">
        <v>25</v>
      </c>
      <c r="H10" s="10" t="s">
        <v>27</v>
      </c>
      <c r="M10" s="28">
        <v>7</v>
      </c>
      <c r="N10" s="28" t="s">
        <v>86</v>
      </c>
    </row>
    <row r="11" spans="1:14" s="9" customFormat="1" x14ac:dyDescent="0.3">
      <c r="A11" s="8"/>
      <c r="C11" s="10" t="s">
        <v>41</v>
      </c>
      <c r="E11" s="14" t="s">
        <v>30</v>
      </c>
      <c r="G11" s="12" t="s">
        <v>24</v>
      </c>
      <c r="H11" s="10"/>
      <c r="M11" s="28">
        <v>8</v>
      </c>
      <c r="N11" s="28" t="s">
        <v>87</v>
      </c>
    </row>
    <row r="12" spans="1:14" s="9" customFormat="1" x14ac:dyDescent="0.3">
      <c r="A12" s="8"/>
      <c r="C12" s="10" t="s">
        <v>42</v>
      </c>
      <c r="E12" s="14" t="s">
        <v>31</v>
      </c>
      <c r="G12" s="13" t="s">
        <v>26</v>
      </c>
      <c r="H12" s="10"/>
      <c r="M12" s="28">
        <v>9</v>
      </c>
      <c r="N12" s="28" t="s">
        <v>85</v>
      </c>
    </row>
    <row r="13" spans="1:14" s="9" customFormat="1" x14ac:dyDescent="0.3">
      <c r="A13" s="8"/>
      <c r="C13" s="10" t="s">
        <v>43</v>
      </c>
      <c r="E13" s="14" t="s">
        <v>32</v>
      </c>
      <c r="G13" s="12"/>
      <c r="H13" s="10"/>
    </row>
    <row r="14" spans="1:14" s="9" customFormat="1" x14ac:dyDescent="0.3">
      <c r="A14" s="8"/>
      <c r="C14" s="10" t="s">
        <v>44</v>
      </c>
      <c r="E14" s="14" t="s">
        <v>33</v>
      </c>
      <c r="G14" s="12"/>
      <c r="H14" s="10"/>
    </row>
    <row r="15" spans="1:14" s="9" customFormat="1" x14ac:dyDescent="0.3">
      <c r="A15" s="8"/>
      <c r="C15" s="10" t="s">
        <v>45</v>
      </c>
      <c r="E15" s="14" t="s">
        <v>34</v>
      </c>
      <c r="G15" s="12"/>
      <c r="H15" s="10"/>
    </row>
    <row r="16" spans="1:14" s="9" customFormat="1" x14ac:dyDescent="0.3">
      <c r="A16" s="8"/>
      <c r="C16" s="10" t="s">
        <v>46</v>
      </c>
      <c r="E16" s="14" t="s">
        <v>35</v>
      </c>
      <c r="G16" s="12"/>
      <c r="H16" s="10"/>
    </row>
    <row r="17" spans="1:16" s="9" customFormat="1" x14ac:dyDescent="0.3">
      <c r="A17" s="8"/>
      <c r="C17" s="10" t="s">
        <v>47</v>
      </c>
      <c r="E17" s="14" t="s">
        <v>36</v>
      </c>
      <c r="G17" s="12"/>
      <c r="H17" s="10"/>
    </row>
    <row r="18" spans="1:16" s="9" customFormat="1" x14ac:dyDescent="0.3">
      <c r="A18" s="8"/>
      <c r="C18" s="10" t="s">
        <v>48</v>
      </c>
      <c r="E18" s="9" t="s">
        <v>72</v>
      </c>
      <c r="G18" s="13" t="s">
        <v>80</v>
      </c>
      <c r="H18" s="24" t="s">
        <v>81</v>
      </c>
    </row>
    <row r="19" spans="1:16" s="9" customFormat="1" x14ac:dyDescent="0.3">
      <c r="A19" s="8"/>
      <c r="C19" s="10" t="s">
        <v>49</v>
      </c>
      <c r="E19" s="14" t="s">
        <v>37</v>
      </c>
      <c r="G19" s="13" t="s">
        <v>82</v>
      </c>
      <c r="H19" s="24" t="s">
        <v>83</v>
      </c>
    </row>
    <row r="20" spans="1:16" s="9" customFormat="1" x14ac:dyDescent="0.3">
      <c r="A20" s="8"/>
      <c r="C20" s="10" t="s">
        <v>50</v>
      </c>
      <c r="E20" s="14" t="s">
        <v>38</v>
      </c>
      <c r="G20" s="12"/>
      <c r="H20" s="10"/>
    </row>
    <row r="21" spans="1:16" s="9" customFormat="1" x14ac:dyDescent="0.3">
      <c r="A21" s="24" t="s">
        <v>51</v>
      </c>
      <c r="E21" s="14" t="s">
        <v>73</v>
      </c>
      <c r="G21" s="12"/>
      <c r="H21" s="10"/>
    </row>
    <row r="22" spans="1:16" s="9" customFormat="1" x14ac:dyDescent="0.3">
      <c r="A22" s="8"/>
      <c r="C22" s="10"/>
      <c r="E22" s="14" t="s">
        <v>74</v>
      </c>
      <c r="G22" s="12"/>
      <c r="H22" s="10"/>
    </row>
    <row r="23" spans="1:16" s="9" customFormat="1" x14ac:dyDescent="0.3">
      <c r="A23" s="8"/>
      <c r="C23" s="10"/>
      <c r="E23" s="9" t="s">
        <v>75</v>
      </c>
      <c r="G23" s="12"/>
      <c r="H23" s="10">
        <v>13</v>
      </c>
      <c r="I23" s="9">
        <v>7</v>
      </c>
      <c r="J23" s="9">
        <f>H23-I23</f>
        <v>6</v>
      </c>
      <c r="M23" s="9">
        <f>H23-J23</f>
        <v>7</v>
      </c>
    </row>
    <row r="24" spans="1:16" s="9" customFormat="1" x14ac:dyDescent="0.3">
      <c r="A24" s="8"/>
      <c r="C24" s="10"/>
      <c r="E24" s="14" t="s">
        <v>76</v>
      </c>
      <c r="G24" s="12"/>
      <c r="H24" s="10">
        <v>12</v>
      </c>
      <c r="I24" s="9">
        <v>6</v>
      </c>
      <c r="J24" s="9">
        <f>H24-I24</f>
        <v>6</v>
      </c>
    </row>
    <row r="25" spans="1:16" s="9" customFormat="1" x14ac:dyDescent="0.3">
      <c r="A25" s="8"/>
      <c r="C25" s="10"/>
      <c r="E25" s="9" t="s">
        <v>77</v>
      </c>
      <c r="G25" s="12"/>
      <c r="H25" s="10">
        <v>11</v>
      </c>
      <c r="I25" s="9">
        <v>5</v>
      </c>
      <c r="J25" s="9">
        <f t="shared" ref="J25:J26" si="0">H25-I25</f>
        <v>6</v>
      </c>
    </row>
    <row r="26" spans="1:16" s="9" customFormat="1" x14ac:dyDescent="0.3">
      <c r="A26" s="8"/>
      <c r="C26" s="10"/>
      <c r="E26" s="9" t="s">
        <v>78</v>
      </c>
      <c r="G26" s="12"/>
      <c r="H26" s="10">
        <v>10</v>
      </c>
      <c r="I26" s="9">
        <v>4</v>
      </c>
      <c r="J26" s="9">
        <f t="shared" si="0"/>
        <v>6</v>
      </c>
    </row>
    <row r="27" spans="1:16" s="9" customFormat="1" x14ac:dyDescent="0.3">
      <c r="A27" s="8"/>
      <c r="C27" s="27">
        <f>DATE(2000,MID(A35,1,1),MID(A35,2,2))</f>
        <v>36548</v>
      </c>
      <c r="E27" s="14"/>
      <c r="G27" s="12"/>
      <c r="H27" s="10"/>
    </row>
    <row r="28" spans="1:16" s="9" customFormat="1" x14ac:dyDescent="0.3">
      <c r="A28" s="8"/>
      <c r="C28" s="10"/>
      <c r="D28" s="9">
        <f>CHOOSE(14-LEN(CLEAN(A33)),1,2,3)</f>
        <v>1</v>
      </c>
      <c r="E28" s="14"/>
      <c r="G28" s="12"/>
      <c r="H28" s="10"/>
      <c r="M28" s="9">
        <f>LEN(CLEAN(A33))</f>
        <v>13</v>
      </c>
    </row>
    <row r="29" spans="1:16" s="9" customFormat="1" x14ac:dyDescent="0.3">
      <c r="A29" s="8"/>
      <c r="C29" s="10"/>
      <c r="G29" s="12"/>
      <c r="H29" s="10"/>
      <c r="M29" s="9" t="str">
        <f>MID(A33,LEN(CLEAN(A33))-6,1)</f>
        <v>5</v>
      </c>
    </row>
    <row r="30" spans="1:16" s="9" customFormat="1" x14ac:dyDescent="0.3">
      <c r="A30" s="4" t="s">
        <v>64</v>
      </c>
      <c r="C30" s="4"/>
      <c r="D30" s="4" t="s">
        <v>66</v>
      </c>
      <c r="G30" s="13"/>
      <c r="H30" s="10"/>
    </row>
    <row r="31" spans="1:16" s="9" customFormat="1" x14ac:dyDescent="0.3">
      <c r="A31" s="4" t="s">
        <v>65</v>
      </c>
      <c r="C31" s="10"/>
      <c r="D31" s="4" t="s">
        <v>67</v>
      </c>
      <c r="H31" s="10"/>
      <c r="J31" s="9" t="s">
        <v>22</v>
      </c>
      <c r="P31" s="9" t="str">
        <f>MID(A33,12,1)</f>
        <v>5</v>
      </c>
    </row>
    <row r="32" spans="1:16" s="1" customFormat="1" x14ac:dyDescent="0.3">
      <c r="A32" s="16" t="s">
        <v>53</v>
      </c>
      <c r="B32" s="16" t="s">
        <v>54</v>
      </c>
      <c r="C32" s="16" t="s">
        <v>55</v>
      </c>
      <c r="D32" s="16" t="s">
        <v>56</v>
      </c>
      <c r="E32" s="16" t="s">
        <v>57</v>
      </c>
      <c r="F32" s="16" t="s">
        <v>58</v>
      </c>
      <c r="G32" s="16" t="s">
        <v>59</v>
      </c>
      <c r="H32" s="16" t="s">
        <v>60</v>
      </c>
      <c r="I32" s="16" t="s">
        <v>61</v>
      </c>
      <c r="J32" s="16" t="s">
        <v>62</v>
      </c>
      <c r="K32" s="16" t="s">
        <v>63</v>
      </c>
      <c r="L32" s="16" t="s">
        <v>69</v>
      </c>
      <c r="M32" s="16" t="s">
        <v>79</v>
      </c>
      <c r="N32" s="16" t="s">
        <v>84</v>
      </c>
    </row>
    <row r="33" spans="1:14" s="1" customFormat="1" ht="17.25" x14ac:dyDescent="0.3">
      <c r="A33" s="20">
        <v>5005015123451</v>
      </c>
      <c r="B33" s="17">
        <f>IF(LEN(CLEAN(A33))=10,IF(AND(VALUE(MID(A33,4,1))&gt;=1,VALUE(MID(A33,4,1))&lt;=4),MOD(11-MOD(0*2+0*3+0*4+MID(A33,1,1)*5+MID(A33,2,1)*6+MID(A33,3,1)*7+MID(A33,4,1)*8+MID(A33,5,1)*9+MID(A33,6,1)*2+MID(A33,7,1)*3+MID(A33,8,1)*4+MID(A33,9,1)*5,11),10),IF(AND(VALUE(MID(A33,4,1))&gt;=5,VALUE(MID(A33,4,1))&lt;=8),MOD(11-MOD(0*2+0*3+0*4+MID(A33,1,1)*5+MID(A33,2,1)*6+MID(A33,3,1)*7+MID(A33,4,1)*8+MID(A33,5,1)*9+MID(A33,6,1)*2+MID(A33,7,1)*3+MID(A33,8,1)*4+MID(A33,9,1)*5,11),10),"오류")),IF(LEN(CLEAN(A33))=11,IF(AND(VALUE(MID(A33,5,1))&gt;=1,VALUE(MID(A33,5,1))&lt;=4),MOD(11-MOD(0*2+0*3+MID(A33,1,1)*4+MID(A33,2,1)*5+MID(A33,3,1)*6+MID(A33,4,1)*7+MID(A33,5,1)*8+MID(A33,6,1)*9+MID(A33,7,1)*2+MID(A33,8,1)*3+MID(A33,9,1)*4+MID(A33,10,1)*5,11),10),IF(AND(VALUE(MID(A33,5,1))&gt;=5,VALUE(MID(A33,5,1))&lt;=8),MOD(11-MOD(0*2+0*3+MID(A33,1,1)*4+MID(A33,2,1)*5+MID(A33,3,1)*6+MID(A33,4,1)*7+MID(A33,5,1)*8+MID(A33,6,1)*9+MID(A33,7,1)*2+MID(A33,8,1)*3+MID(A33,9,1)*4+MID(A33,10,1)*5,11),10),"오류")),IF(LEN(CLEAN(A33))=12,IF(AND(VALUE(MID(A33,6,1))&gt;=1,VALUE(MID(A33,6,1))&lt;=4),MOD(11-MOD(0*2+MID(A33,1,1)*3+MID(A33,2,1)*4+MID(A33,3,1)*5+MID(A33,4,1)*6+MID(A33,5,1)*7+MID(A33,6,1)*8+MID(A33,7,1)*9+MID(A33,8,1)*2+MID(A33,9,1)*3+MID(A33,10,1)*4+MID(A33,11,1)*5,11),10),IF(AND(VALUE(MID(A33,7,1))&gt;=5,VALUE(MID(A33,7,1))&lt;=8),MOD(11-MOD(0*2+MID(A33,1,1)*3+MID(A33,2,1)*4+MID(A33,3,1)*5+MID(A33,4,1)*6+MID(A33,5,1)*7+MID(A33,6,1)*8+MID(A33,7,1)*9+MID(A33,8,1)*2+MID(A33,9,1)*3+MID(A33,10,1)*4+MID(A33,11,1)*5,11),10),"오류")),IF(AND(VALUE(MID(A33,7,1))&gt;=1,VALUE(MID(A33,7,1))&lt;=4),MOD(11-MOD(MID(A33,1,1)*2+MID(A33,2,1)*3+MID(A33,3,1)*4+MID(A33,4,1)*5+MID(A33,5,1)*6+MID(A33,6,1)*7+MID(A33,7,1)*8+MID(A33,8,1)*9+MID(A33,9,1)*2+MID(A33,10,1)*3+MID(A33,11,1)*4+MID(A33,12,1)*5,11),10),IF(AND(VALUE(MID(A33,7,1))&gt;=5,VALUE(MID(A33,7,1))&lt;=8),IF(LEN(CLEAN(A33))=12,MOD(MOD(11-MOD(0*2+MID(A33,1,1)*3+MID(A33,2,1)*4+MID(A33,3,1)*5+MID(A33,4,1)*6+MID(A33,5,1)*7+MID(A33,6,1)*8+MID(A33,7,1)*9+MID(A33,8,1)*2+MID(A33,9,1)*3+MID(A33,10,1)*4+MID(A33,11,1)*5,11),10)+2,10),MOD(MOD(11-MOD(MID(A33,1,1)*2+MID(A33,2,1)*3+MID(A33,3,1)*4+MID(A33,4,1)*5+MID(A33,5,1)*6+MID(A33,6,1)*7+MID(A33,7,1)*8+MID(A33,8,1)*9+MID(A33,9,1)*2+MID(A33,10,1)*3+MID(A33,11,1)*4+MID(A33,12,1)*5,11),10)+2,10)))))))</f>
        <v>1</v>
      </c>
      <c r="C33" s="17" t="str">
        <f>IF(INT(RIGHT(A33,1))=B33,"OK","주민오류")</f>
        <v>OK</v>
      </c>
      <c r="D33" s="18">
        <f t="shared" ref="D33:D42" ca="1" si="1"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DATE(MID(A33,1,1)+100,MID(A33,2,2),MID(A33,4,2)),DATE(2000,MID(A33,1,2),MID(A33,3,2)),DATE(2000,MID(A33,1,1),MID(A33,2,2)))),TODAY(),"y")</f>
        <v>71</v>
      </c>
      <c r="E33" s="19">
        <v>42004</v>
      </c>
      <c r="F33" s="18">
        <f>DATEDIF(IF(OR(MID(A33,LEN(CLEAN(A33))-6,1)&lt;="2",MID(A33,LEN(CLEAN(A33))-6,1)="5",MID(A33,LEN(CLEAN(A33))-6,1)="6"),DATE(MID(A33,1,2),MID(A33,3,2),MID(A33,5,2)),CHOOSE(14-LEN(CLEAN(A33)), DATE(MID(A33,1,2)+100,MID(A33,3,2),MID(A33,5,2)), DATE(MID(A33,1,1)+100,MID(A33,2,2),MID(A33,4,2)),DATE(2000,MID(A33,1,2),MID(A33,3,2)),DATE(2000,MID(A33,1,1),MID(A33,2,2)))),E33,"y")</f>
        <v>64</v>
      </c>
      <c r="G33" s="17" t="str">
        <f>CHOOSE(14-LEN(CLEAN(A33)),CHOOSE(MID(A33,7,1),"남","여","남","여","남","여","남","여","남","여"),CHOOSE(MID(A33,6,1),"남","여","남","여","남","여","남","여","남","여"),CHOOSE(MID(A33,5,1),"남","여","남","여","남","여","남","여","남","여"),CHOOSE(MID(A33,4,1),"남","여","남","여","남","여","남","여","남","여"),CHOOSE(MID(A33,3,1),"남","여","남","여","남","여","남","여","남","여"))</f>
        <v>남</v>
      </c>
      <c r="H33" s="17" t="str">
        <f>CHOOSE(14-LEN(CLEAN(A33)),MID(A33,7,1),MID(A33,6,1),MID(A33,5,1),MID(A33,4,1))</f>
        <v>5</v>
      </c>
      <c r="I33" s="17" t="str">
        <f>CHOOSE(H33,"내국인","내국인","내국인","내국인","외국인","외국인","외국인","외국인")</f>
        <v>외국인</v>
      </c>
      <c r="J33" s="17" t="str">
        <f>IF(I33="외국인","고용허가체크","")</f>
        <v>고용허가체크</v>
      </c>
      <c r="K33" s="17">
        <f>IF(LEN(CLEAN(A33))=12,MOD(MID(A33,7,1)*10+MID(A33,8,1),2),MOD(MID(A33,8,1)*10+MID(A33,9,1),2))</f>
        <v>0</v>
      </c>
      <c r="L33" s="17" t="str">
        <f>IF(K33=0,"OK","")</f>
        <v>OK</v>
      </c>
      <c r="M33" s="17">
        <f>LEN(CLEAN(A33))</f>
        <v>13</v>
      </c>
      <c r="N33" s="29" t="e">
        <f>IF(I33="외국인",VLOOKUP(VALUE(MID(A33,12,1)),$M$10:$N$12,2),"")</f>
        <v>#N/A</v>
      </c>
    </row>
    <row r="34" spans="1:14" ht="17.25" x14ac:dyDescent="0.3">
      <c r="A34" s="20">
        <v>612313234569</v>
      </c>
      <c r="B34" s="17">
        <f t="shared" ref="B34:B39" si="2">IF(LEN(CLEAN(A34))=10,IF(AND(VALUE(MID(A34,4,1))&gt;=1,VALUE(MID(A34,4,1))&lt;=4),MOD(11-MOD(0*2+0*3+0*4+MID(A34,1,1)*5+MID(A34,2,1)*6+MID(A34,3,1)*7+MID(A34,4,1)*8+MID(A34,5,1)*9+MID(A34,6,1)*2+MID(A34,7,1)*3+MID(A34,8,1)*4+MID(A34,9,1)*5,11),10),IF(AND(VALUE(MID(A34,4,1))&gt;=5,VALUE(MID(A34,4,1))&lt;=8),MOD(11-MOD(0*2+0*3+0*4+MID(A34,1,1)*5+MID(A34,2,1)*6+MID(A34,3,1)*7+MID(A34,4,1)*8+MID(A34,5,1)*9+MID(A34,6,1)*2+MID(A34,7,1)*3+MID(A34,8,1)*4+MID(A34,9,1)*5,11),10),"오류")),IF(LEN(CLEAN(A34))=11,IF(AND(VALUE(MID(A34,5,1))&gt;=1,VALUE(MID(A34,5,1))&lt;=4),MOD(11-MOD(0*2+0*3+MID(A34,1,1)*4+MID(A34,2,1)*5+MID(A34,3,1)*6+MID(A34,4,1)*7+MID(A34,5,1)*8+MID(A34,6,1)*9+MID(A34,7,1)*2+MID(A34,8,1)*3+MID(A34,9,1)*4+MID(A34,10,1)*5,11),10),IF(AND(VALUE(MID(A34,5,1))&gt;=5,VALUE(MID(A34,5,1))&lt;=8),MOD(11-MOD(0*2+0*3+MID(A34,1,1)*4+MID(A34,2,1)*5+MID(A34,3,1)*6+MID(A34,4,1)*7+MID(A34,5,1)*8+MID(A34,6,1)*9+MID(A34,7,1)*2+MID(A34,8,1)*3+MID(A34,9,1)*4+MID(A34,10,1)*5,11),10),"오류")),IF(LEN(CLEAN(A34))=12,IF(AND(VALUE(MID(A34,6,1))&gt;=1,VALUE(MID(A34,6,1))&lt;=4),MOD(11-MOD(0*2+MID(A34,1,1)*3+MID(A34,2,1)*4+MID(A34,3,1)*5+MID(A34,4,1)*6+MID(A34,5,1)*7+MID(A34,6,1)*8+MID(A34,7,1)*9+MID(A34,8,1)*2+MID(A34,9,1)*3+MID(A34,10,1)*4+MID(A34,11,1)*5,11),10),IF(AND(VALUE(MID(A34,7,1))&gt;=5,VALUE(MID(A34,7,1))&lt;=8),MOD(11-MOD(0*2+MID(A34,1,1)*3+MID(A34,2,1)*4+MID(A34,3,1)*5+MID(A34,4,1)*6+MID(A34,5,1)*7+MID(A34,6,1)*8+MID(A34,7,1)*9+MID(A34,8,1)*2+MID(A34,9,1)*3+MID(A34,10,1)*4+MID(A34,11,1)*5,11),10),"오류")),IF(AND(VALUE(MID(A34,7,1))&gt;=1,VALUE(MID(A34,7,1))&lt;=4),MOD(11-MOD(MID(A34,1,1)*2+MID(A34,2,1)*3+MID(A34,3,1)*4+MID(A34,4,1)*5+MID(A34,5,1)*6+MID(A34,6,1)*7+MID(A34,7,1)*8+MID(A34,8,1)*9+MID(A34,9,1)*2+MID(A34,10,1)*3+MID(A34,11,1)*4+MID(A34,12,1)*5,11),10),IF(AND(VALUE(MID(A34,7,1))&gt;=5,VALUE(MID(A34,7,1))&lt;=8),IF(LEN(CLEAN(A34))=12,MOD(MOD(11-MOD(0*2+MID(A34,1,1)*3+MID(A34,2,1)*4+MID(A34,3,1)*5+MID(A34,4,1)*6+MID(A34,5,1)*7+MID(A34,6,1)*8+MID(A34,7,1)*9+MID(A34,8,1)*2+MID(A34,9,1)*3+MID(A34,10,1)*4+MID(A34,11,1)*5,11),10)+2,10),MOD(MOD(11-MOD(MID(A34,1,1)*2+MID(A34,2,1)*3+MID(A34,3,1)*4+MID(A34,4,1)*5+MID(A34,5,1)*6+MID(A34,6,1)*7+MID(A34,7,1)*8+MID(A34,8,1)*9+MID(A34,9,1)*2+MID(A34,10,1)*3+MID(A34,11,1)*4+MID(A34,12,1)*5,11),10)+2,10)))))))</f>
        <v>9</v>
      </c>
      <c r="C34" s="17" t="str">
        <f>IF(INT(RIGHT(A34,1))=B34,"OK","주민오류")</f>
        <v>OK</v>
      </c>
      <c r="D34" s="18">
        <f t="shared" ca="1" si="1"/>
        <v>15</v>
      </c>
      <c r="E34" s="19">
        <v>42004</v>
      </c>
      <c r="F34" s="18">
        <f t="shared" ref="F34:F42" si="3">DATEDIF(IF(OR(MID(A34,LEN(CLEAN(A34))-6,1)&lt;="2",MID(A34,LEN(CLEAN(A34))-6,1)="5",MID(A34,LEN(CLEAN(A34))-6,1)="6"),DATE(MID(A34,1,2),MID(A34,3,2),MID(A34,5,2)),CHOOSE(14-LEN(CLEAN(A34)), DATE(MID(A34,1,2)+100,MID(A34,3,2),MID(A34,5,2)), DATE(MID(A34,1,1)+100,MID(A34,2,2),MID(A34,4,2)),DATE(2000,MID(A34,1,2),MID(A34,3,2)),DATE(2000,MID(A34,1,1),MID(A34,2,2)))),E34,"y")</f>
        <v>8</v>
      </c>
      <c r="G34" s="17" t="str">
        <f t="shared" ref="G34:G42" si="4">CHOOSE(14-LEN(CLEAN(A34)),CHOOSE(MID(A34,7,1),"남","여","남","여","남","여","남","여","남","여"),CHOOSE(MID(A34,6,1),"남","여","남","여","남","여","남","여","남","여"),CHOOSE(MID(A34,5,1),"남","여","남","여","남","여","남","여","남","여"),CHOOSE(MID(A34,4,1),"남","여","남","여","남","여","남","여","남","여"),CHOOSE(MID(A34,3,1),"남","여","남","여","남","여","남","여","남","여"))</f>
        <v>남</v>
      </c>
      <c r="H34" s="17" t="str">
        <f t="shared" ref="H34:H39" si="5">CHOOSE(14-LEN(CLEAN(A34)),MID(A34,7,1),MID(A34,6,1),MID(A34,5,1),MID(A34,4,1))</f>
        <v>3</v>
      </c>
      <c r="I34" s="17" t="str">
        <f>CHOOSE(H34,"내국인","내국인","내국인","내국인","외국인","외국인","외국인","외국인")</f>
        <v>내국인</v>
      </c>
      <c r="J34" s="17" t="str">
        <f>IF(I34="외국인","고용허가체크","")</f>
        <v/>
      </c>
      <c r="K34" s="22">
        <f t="shared" ref="K34:K35" si="6">IF(LEN(CLEAN(A34))=12,MOD(MID(A34,7,1)*10+MID(A34,8,1),2),MOD(MID(A34,8,1)*10+MID(A34,9,1),2))</f>
        <v>1</v>
      </c>
      <c r="L34" s="17" t="str">
        <f>IF(K34=0,"OK","")</f>
        <v/>
      </c>
      <c r="M34" s="17">
        <f t="shared" ref="M34:M42" si="7">LEN(CLEAN(A34))</f>
        <v>12</v>
      </c>
      <c r="N34" s="29" t="str">
        <f t="shared" ref="N34:N42" si="8">IF(I34="외국인",VLOOKUP(VALUE(MID(A34,12,1)),$M$10:$N$12,2),"")</f>
        <v/>
      </c>
    </row>
    <row r="35" spans="1:14" ht="17.25" x14ac:dyDescent="0.3">
      <c r="A35" s="20">
        <v>12314234598</v>
      </c>
      <c r="B35" s="17">
        <f t="shared" si="2"/>
        <v>4</v>
      </c>
      <c r="C35" s="17" t="str">
        <f>IF(INT(RIGHT(A35,1))=B35,"OK","주민오류")</f>
        <v>주민오류</v>
      </c>
      <c r="D35" s="18">
        <f t="shared" ca="1" si="1"/>
        <v>21</v>
      </c>
      <c r="E35" s="19">
        <v>42004</v>
      </c>
      <c r="F35" s="18">
        <f t="shared" si="3"/>
        <v>14</v>
      </c>
      <c r="G35" s="17" t="str">
        <f t="shared" si="4"/>
        <v>여</v>
      </c>
      <c r="H35" s="17" t="str">
        <f t="shared" si="5"/>
        <v>4</v>
      </c>
      <c r="I35" s="17" t="str">
        <f>CHOOSE(H35,"내국인","내국인","내국인","내국인","외국인","외국인","외국인","외국인")</f>
        <v>내국인</v>
      </c>
      <c r="J35" s="17" t="str">
        <f>IF(I35="외국인","고용허가체크","")</f>
        <v/>
      </c>
      <c r="K35" s="22">
        <f t="shared" si="6"/>
        <v>1</v>
      </c>
      <c r="L35" s="17" t="str">
        <f>IF(K35=0,"OK","")</f>
        <v/>
      </c>
      <c r="M35" s="17">
        <f t="shared" si="7"/>
        <v>11</v>
      </c>
      <c r="N35" s="29" t="str">
        <f t="shared" si="8"/>
        <v/>
      </c>
    </row>
    <row r="36" spans="1:14" ht="17.25" x14ac:dyDescent="0.3">
      <c r="A36" s="20">
        <v>7004306123454</v>
      </c>
      <c r="B36" s="17">
        <f t="shared" si="2"/>
        <v>4</v>
      </c>
      <c r="C36" s="17" t="str">
        <f t="shared" ref="C36:C42" si="9">IF(INT(RIGHT(A36,1))=B36,"OK","주민오류")</f>
        <v>OK</v>
      </c>
      <c r="D36" s="18">
        <f t="shared" ca="1" si="1"/>
        <v>51</v>
      </c>
      <c r="E36" s="19">
        <v>42005</v>
      </c>
      <c r="F36" s="18">
        <f t="shared" si="3"/>
        <v>44</v>
      </c>
      <c r="G36" s="17" t="str">
        <f t="shared" si="4"/>
        <v>여</v>
      </c>
      <c r="H36" s="17" t="str">
        <f t="shared" si="5"/>
        <v>6</v>
      </c>
      <c r="I36" s="17" t="str">
        <f t="shared" ref="I36:I42" si="10">CHOOSE(H36,"내국인","내국인","내국인","내국인","외국인","외국인","외국인","외국인")</f>
        <v>외국인</v>
      </c>
      <c r="J36" s="17" t="str">
        <f t="shared" ref="J36:J42" si="11">IF(I36="외국인","고용허가체크","")</f>
        <v>고용허가체크</v>
      </c>
      <c r="M36" s="17">
        <f t="shared" si="7"/>
        <v>13</v>
      </c>
      <c r="N36" s="29" t="e">
        <f t="shared" si="8"/>
        <v>#N/A</v>
      </c>
    </row>
    <row r="37" spans="1:14" ht="17.25" x14ac:dyDescent="0.3">
      <c r="A37" s="20">
        <v>1304074123451</v>
      </c>
      <c r="B37" s="17">
        <f t="shared" si="2"/>
        <v>1</v>
      </c>
      <c r="C37" s="17" t="str">
        <f t="shared" si="9"/>
        <v>OK</v>
      </c>
      <c r="D37" s="18">
        <f t="shared" ca="1" si="1"/>
        <v>8</v>
      </c>
      <c r="E37" s="19">
        <v>41735</v>
      </c>
      <c r="F37" s="18">
        <f t="shared" si="3"/>
        <v>0</v>
      </c>
      <c r="G37" s="17" t="str">
        <f t="shared" si="4"/>
        <v>여</v>
      </c>
      <c r="H37" s="17" t="str">
        <f t="shared" si="5"/>
        <v>4</v>
      </c>
      <c r="I37" s="17" t="str">
        <f t="shared" si="10"/>
        <v>내국인</v>
      </c>
      <c r="J37" s="17" t="str">
        <f t="shared" si="11"/>
        <v/>
      </c>
      <c r="M37" s="17">
        <f t="shared" si="7"/>
        <v>13</v>
      </c>
      <c r="N37" s="29" t="str">
        <f t="shared" si="8"/>
        <v/>
      </c>
    </row>
    <row r="38" spans="1:14" ht="17.25" x14ac:dyDescent="0.3">
      <c r="A38" s="20">
        <v>1401014123451</v>
      </c>
      <c r="B38" s="17">
        <f t="shared" si="2"/>
        <v>1</v>
      </c>
      <c r="C38" s="17" t="str">
        <f t="shared" si="9"/>
        <v>OK</v>
      </c>
      <c r="D38" s="18">
        <f t="shared" ca="1" si="1"/>
        <v>8</v>
      </c>
      <c r="E38" s="19">
        <v>42007</v>
      </c>
      <c r="F38" s="18">
        <f t="shared" si="3"/>
        <v>1</v>
      </c>
      <c r="G38" s="17" t="str">
        <f t="shared" si="4"/>
        <v>여</v>
      </c>
      <c r="H38" s="17" t="str">
        <f t="shared" si="5"/>
        <v>4</v>
      </c>
      <c r="I38" s="17" t="str">
        <f t="shared" si="10"/>
        <v>내국인</v>
      </c>
      <c r="J38" s="17" t="str">
        <f t="shared" si="11"/>
        <v/>
      </c>
      <c r="M38" s="17">
        <f t="shared" si="7"/>
        <v>13</v>
      </c>
      <c r="N38" s="29" t="str">
        <f t="shared" si="8"/>
        <v/>
      </c>
    </row>
    <row r="39" spans="1:14" ht="17.25" x14ac:dyDescent="0.3">
      <c r="A39" s="20">
        <v>7301011234563</v>
      </c>
      <c r="B39" s="17">
        <f t="shared" si="2"/>
        <v>3</v>
      </c>
      <c r="C39" s="17" t="str">
        <f t="shared" si="9"/>
        <v>OK</v>
      </c>
      <c r="D39" s="18">
        <f t="shared" ca="1" si="1"/>
        <v>49</v>
      </c>
      <c r="E39" s="19">
        <v>42004</v>
      </c>
      <c r="F39" s="18">
        <f t="shared" si="3"/>
        <v>41</v>
      </c>
      <c r="G39" s="17" t="str">
        <f t="shared" si="4"/>
        <v>남</v>
      </c>
      <c r="H39" s="17" t="str">
        <f t="shared" si="5"/>
        <v>1</v>
      </c>
      <c r="I39" s="17" t="str">
        <f t="shared" si="10"/>
        <v>내국인</v>
      </c>
      <c r="J39" s="17" t="str">
        <f t="shared" si="11"/>
        <v/>
      </c>
      <c r="M39" s="17">
        <f t="shared" si="7"/>
        <v>13</v>
      </c>
      <c r="N39" s="29" t="str">
        <f t="shared" si="8"/>
        <v/>
      </c>
    </row>
    <row r="40" spans="1:14" ht="17.25" x14ac:dyDescent="0.3">
      <c r="A40" s="20"/>
      <c r="B40" s="17" t="e">
        <f t="shared" ref="B40:B42" si="12">IF(LEN(CLEAN(A40))=11,IF(AND(VALUE(MID(A40,5,1))&gt;=1,VALUE(MID(A40,5,1))&lt;=4),MOD(11-MOD(0*2+0*3+MID(A40,1,1)*4+MID(A40,2,1)*5+MID(A40,3,1)*6+MID(A40,4,1)*7+MID(A40,5,1)*8+MID(A40,6,1)*9+MID(A40,7,1)*2+MID(A40,8,1)*3+MID(A40,9,1)*4+MID(A40,10,1)*5,11),10),IF(AND(VALUE(MID(A40,5,1))&gt;=5,VALUE(MID(A40,5,1))&lt;=8),MOD(11-MOD(0*2+0*3+MID(A40,1,1)*4+MID(A40,2,1)*5+MID(A40,3,1)*6+MID(A40,4,1)*7+MID(A40,5,1)*8+MID(A40,6,1)*9+MID(A40,7,1)*2+MID(A40,8,1)*3+MID(A40,9,1)*4+MID(A40,10,1)*5,11),10),"오류")),IF(LEN(CLEAN(A40))=10,IF(AND(VALUE(MID(A40,4,1))&gt;=1,VALUE(MID(A40,4,1))&lt;=4),MOD(11-MOD(0*2+0*3+0*4+MID(A40,1,1)*5+MID(A40,2,1)*6+MID(A40,3,1)*7+MID(A40,4,1)*8+MID(A40,5,1)*9+MID(A40,6,1)*2+MID(A40,7,1)*3+MID(A40,8,1)*4+MID(A40,9,1)*5,11),10),IF(AND(VALUE(MID(A40,4,1))&gt;=5,VALUE(MID(A40,4,1))&lt;=8),MOD(11-MOD(0*2+0*3+0*4+MID(A40,1,1)*5+MID(A40,2,1)*6+MID(A40,3,1)*7+MID(A40,4,1)*8+MID(A40,5,1)*9+MID(A40,6,1)*2+MID(A40,7,1)*3+MID(A40,8,1)*4+MID(A40,9,1)*5,11),10),"오류")),IF(LEN(CLEAN(A40))=12,IF(AND(VALUE(MID(A40,6,1))&gt;=1,VALUE(MID(A40,6,1))&lt;=4),MOD(11-MOD(0*2+MID(A40,1,1)*3+MID(A40,2,1)*4+MID(A40,3,1)*5+MID(A40,4,1)*6+MID(A40,5,1)*7+MID(A40,6,1)*8+MID(A40,7,1)*9+MID(A40,8,1)*2+MID(A40,9,1)*3+MID(A40,10,1)*4+MID(A40,11,1)*5,11),10),IF(AND(VALUE(MID(A40,7,1))&gt;=5,VALUE(MID(A40,7,1))&lt;=8),MOD(11-MOD(0*2+MID(A40,1,1)*3+MID(A40,2,1)*4+MID(A40,3,1)*5+MID(A40,4,1)*6+MID(A40,5,1)*7+MID(A40,6,1)*8+MID(A40,7,1)*9+MID(A40,8,1)*2+MID(A40,9,1)*3+MID(A40,10,1)*4+MID(A40,11,1)*5,11),10),"오류")),IF(AND(VALUE(MID(A40,7,1))&gt;=1,VALUE(MID(A40,7,1))&lt;=4),MOD(11-MOD(MID(A40,1,1)*2+MID(A40,2,1)*3+MID(A40,3,1)*4+MID(A40,4,1)*5+MID(A40,5,1)*6+MID(A40,6,1)*7+MID(A40,7,1)*8+MID(A40,8,1)*9+MID(A40,9,1)*2+MID(A40,10,1)*3+MID(A40,11,1)*4+MID(A40,12,1)*5,11),10),IF(AND(VALUE(MID(A40,7,1))&gt;=5,VALUE(MID(A40,7,1))&lt;=8),IF(LEN(CLEAN(A40))=12,MOD(MOD(11-MOD(0*2+MID(A40,1,1)*3+MID(A40,2,1)*4+MID(A40,3,1)*5+MID(A40,4,1)*6+MID(A40,5,1)*7+MID(A40,6,1)*8+MID(A40,7,1)*9+MID(A40,8,1)*2+MID(A40,9,1)*3+MID(A40,10,1)*4+MID(A40,11,1)*5,11),10)+2,10),MOD(MOD(11-MOD(MID(A40,1,1)*2+MID(A40,2,1)*3+MID(A40,3,1)*4+MID(A40,4,1)*5+MID(A40,5,1)*6+MID(A40,6,1)*7+MID(A40,7,1)*8+MID(A40,8,1)*9+MID(A40,9,1)*2+MID(A40,10,1)*3+MID(A40,11,1)*4+MID(A40,12,1)*5,11),10)+2,10)))))))</f>
        <v>#VALUE!</v>
      </c>
      <c r="C40" s="17" t="e">
        <f t="shared" si="9"/>
        <v>#VALUE!</v>
      </c>
      <c r="D40" s="18" t="e">
        <f t="shared" ca="1" si="1"/>
        <v>#VALUE!</v>
      </c>
      <c r="E40" s="19">
        <v>42009</v>
      </c>
      <c r="F40" s="18" t="e">
        <f t="shared" si="3"/>
        <v>#VALUE!</v>
      </c>
      <c r="G40" s="17" t="e">
        <f t="shared" si="4"/>
        <v>#VALUE!</v>
      </c>
      <c r="H40" s="17" t="str">
        <f t="shared" ref="H40:H42" si="13">IF(LEN(CLEAN(A40))=12,MID(A40,6,1),MID(A40,7,1))</f>
        <v/>
      </c>
      <c r="I40" s="17" t="e">
        <f t="shared" si="10"/>
        <v>#VALUE!</v>
      </c>
      <c r="J40" s="17" t="e">
        <f t="shared" si="11"/>
        <v>#VALUE!</v>
      </c>
      <c r="M40" s="17">
        <f t="shared" si="7"/>
        <v>0</v>
      </c>
      <c r="N40" s="29" t="e">
        <f t="shared" si="8"/>
        <v>#VALUE!</v>
      </c>
    </row>
    <row r="41" spans="1:14" ht="17.25" x14ac:dyDescent="0.3">
      <c r="A41" s="20"/>
      <c r="B41" s="17" t="e">
        <f t="shared" si="12"/>
        <v>#VALUE!</v>
      </c>
      <c r="C41" s="17" t="e">
        <f t="shared" si="9"/>
        <v>#VALUE!</v>
      </c>
      <c r="D41" s="18" t="e">
        <f t="shared" ca="1" si="1"/>
        <v>#VALUE!</v>
      </c>
      <c r="E41" s="19">
        <v>42010</v>
      </c>
      <c r="F41" s="18" t="e">
        <f t="shared" si="3"/>
        <v>#VALUE!</v>
      </c>
      <c r="G41" s="17" t="e">
        <f t="shared" si="4"/>
        <v>#VALUE!</v>
      </c>
      <c r="H41" s="17" t="str">
        <f t="shared" si="13"/>
        <v/>
      </c>
      <c r="I41" s="17" t="e">
        <f t="shared" si="10"/>
        <v>#VALUE!</v>
      </c>
      <c r="J41" s="17" t="e">
        <f t="shared" si="11"/>
        <v>#VALUE!</v>
      </c>
      <c r="M41" s="17">
        <f t="shared" si="7"/>
        <v>0</v>
      </c>
      <c r="N41" s="29" t="e">
        <f t="shared" si="8"/>
        <v>#VALUE!</v>
      </c>
    </row>
    <row r="42" spans="1:14" ht="17.25" x14ac:dyDescent="0.3">
      <c r="A42" s="20"/>
      <c r="B42" s="17" t="e">
        <f t="shared" si="12"/>
        <v>#VALUE!</v>
      </c>
      <c r="C42" s="17" t="e">
        <f t="shared" si="9"/>
        <v>#VALUE!</v>
      </c>
      <c r="D42" s="18" t="e">
        <f t="shared" ca="1" si="1"/>
        <v>#VALUE!</v>
      </c>
      <c r="E42" s="19">
        <v>42011</v>
      </c>
      <c r="F42" s="18" t="e">
        <f t="shared" si="3"/>
        <v>#VALUE!</v>
      </c>
      <c r="G42" s="17" t="e">
        <f t="shared" si="4"/>
        <v>#VALUE!</v>
      </c>
      <c r="H42" s="17" t="str">
        <f t="shared" si="13"/>
        <v/>
      </c>
      <c r="I42" s="17" t="e">
        <f t="shared" si="10"/>
        <v>#VALUE!</v>
      </c>
      <c r="J42" s="17" t="e">
        <f t="shared" si="11"/>
        <v>#VALUE!</v>
      </c>
      <c r="M42" s="17">
        <f t="shared" si="7"/>
        <v>0</v>
      </c>
      <c r="N42" s="29" t="e">
        <f t="shared" si="8"/>
        <v>#VALUE!</v>
      </c>
    </row>
    <row r="44" spans="1:14" x14ac:dyDescent="0.3">
      <c r="A44" s="25"/>
    </row>
    <row r="46" spans="1:14" x14ac:dyDescent="0.3">
      <c r="A46" s="26"/>
    </row>
  </sheetData>
  <phoneticPr fontId="2" type="noConversion"/>
  <conditionalFormatting sqref="K33:K1048576">
    <cfRule type="cellIs" dxfId="18" priority="7" operator="greaterThan">
      <formula>0</formula>
    </cfRule>
  </conditionalFormatting>
  <conditionalFormatting sqref="L33:L1048576 C33:C1048576">
    <cfRule type="cellIs" dxfId="17" priority="6" operator="equal">
      <formula>"주민오류"</formula>
    </cfRule>
  </conditionalFormatting>
  <conditionalFormatting sqref="I33:I1048576">
    <cfRule type="cellIs" dxfId="16" priority="4" operator="equal">
      <formula>"외국인"</formula>
    </cfRule>
  </conditionalFormatting>
  <conditionalFormatting sqref="J33:J1048576">
    <cfRule type="cellIs" dxfId="15" priority="3" operator="equal">
      <formula>"고용허가체크"</formula>
    </cfRule>
  </conditionalFormatting>
  <conditionalFormatting sqref="M33:M42">
    <cfRule type="cellIs" dxfId="14" priority="1" operator="equal">
      <formula>13</formula>
    </cfRule>
    <cfRule type="cellIs" dxfId="13" priority="2" operator="equal">
      <formula>"고용허가체크"</formula>
    </cfRule>
  </conditionalFormatting>
  <hyperlinks>
    <hyperlink ref="B1" r:id="rId1" xr:uid="{00000000-0004-0000-00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"/>
  <sheetViews>
    <sheetView showGridLines="0" workbookViewId="0">
      <selection activeCell="A33" sqref="A33"/>
    </sheetView>
  </sheetViews>
  <sheetFormatPr defaultRowHeight="16.5" x14ac:dyDescent="0.3"/>
  <cols>
    <col min="2" max="2" width="11.125" bestFit="1" customWidth="1"/>
  </cols>
  <sheetData>
    <row r="1" spans="2:7" x14ac:dyDescent="0.3">
      <c r="E1" s="1">
        <f>MOD(D2,4)</f>
        <v>0</v>
      </c>
      <c r="F1" s="1">
        <f>MOD(D2,100)</f>
        <v>12</v>
      </c>
      <c r="G1" s="1">
        <f>MOD(D2,400)</f>
        <v>12</v>
      </c>
    </row>
    <row r="2" spans="2:7" x14ac:dyDescent="0.3">
      <c r="B2" s="3">
        <v>40968</v>
      </c>
      <c r="D2" s="1" t="str">
        <f>TEXT(B2,"YYYY")</f>
        <v>2012</v>
      </c>
      <c r="E2" s="6" t="b">
        <f>IF(MOD(D2,4)=0,TRUE,FALSE)</f>
        <v>1</v>
      </c>
      <c r="F2" t="b">
        <f>IF(MOD(D2,100)=0,FALSE,TRUE)</f>
        <v>1</v>
      </c>
      <c r="G2" t="b">
        <f>IF(MOD(D2,400)=0,TRUE,FALSE)</f>
        <v>0</v>
      </c>
    </row>
    <row r="4" spans="2:7" x14ac:dyDescent="0.3">
      <c r="B4" s="1" t="s">
        <v>21</v>
      </c>
      <c r="C4" t="s">
        <v>20</v>
      </c>
    </row>
    <row r="5" spans="2:7" x14ac:dyDescent="0.3">
      <c r="B5" s="1" t="s">
        <v>19</v>
      </c>
      <c r="C5" t="s">
        <v>18</v>
      </c>
    </row>
    <row r="6" spans="2:7" x14ac:dyDescent="0.3">
      <c r="B6" s="1" t="s">
        <v>17</v>
      </c>
      <c r="C6" t="s">
        <v>16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showGridLines="0" topLeftCell="A10" zoomScaleNormal="100" workbookViewId="0">
      <selection activeCell="A33" sqref="A33"/>
    </sheetView>
  </sheetViews>
  <sheetFormatPr defaultRowHeight="16.5" x14ac:dyDescent="0.3"/>
  <cols>
    <col min="1" max="1" width="28.375" style="2" customWidth="1"/>
    <col min="2" max="2" width="13.25" customWidth="1"/>
    <col min="3" max="3" width="24" style="1" customWidth="1"/>
    <col min="4" max="4" width="12.375" bestFit="1" customWidth="1"/>
    <col min="5" max="5" width="17.25" bestFit="1" customWidth="1"/>
    <col min="6" max="6" width="14.375" bestFit="1" customWidth="1"/>
    <col min="8" max="8" width="9" style="1"/>
  </cols>
  <sheetData>
    <row r="1" spans="1:8" x14ac:dyDescent="0.3">
      <c r="A1" s="2" t="s">
        <v>71</v>
      </c>
      <c r="B1" s="23" t="s">
        <v>70</v>
      </c>
    </row>
    <row r="2" spans="1:8" x14ac:dyDescent="0.3">
      <c r="A2" s="4" t="s">
        <v>9</v>
      </c>
    </row>
    <row r="3" spans="1:8" x14ac:dyDescent="0.3">
      <c r="A3" s="4" t="s">
        <v>10</v>
      </c>
    </row>
    <row r="4" spans="1:8" x14ac:dyDescent="0.3">
      <c r="A4" s="4"/>
    </row>
    <row r="5" spans="1:8" x14ac:dyDescent="0.3">
      <c r="A5" s="4" t="s">
        <v>68</v>
      </c>
    </row>
    <row r="6" spans="1:8" x14ac:dyDescent="0.3">
      <c r="A6" s="4"/>
      <c r="G6" s="7" t="s">
        <v>23</v>
      </c>
    </row>
    <row r="7" spans="1:8" ht="17.25" thickBot="1" x14ac:dyDescent="0.35">
      <c r="A7" s="4" t="s">
        <v>0</v>
      </c>
    </row>
    <row r="8" spans="1:8" s="1" customFormat="1" ht="17.25" thickBot="1" x14ac:dyDescent="0.35">
      <c r="A8" s="21" t="s">
        <v>1</v>
      </c>
      <c r="B8" s="15" t="s">
        <v>2</v>
      </c>
      <c r="C8" s="15" t="s">
        <v>3</v>
      </c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</row>
    <row r="9" spans="1:8" s="1" customFormat="1" x14ac:dyDescent="0.3">
      <c r="A9" s="2"/>
      <c r="B9" s="1">
        <v>123456</v>
      </c>
      <c r="C9" s="1">
        <v>7</v>
      </c>
      <c r="D9" s="5" t="s">
        <v>14</v>
      </c>
      <c r="E9" s="5" t="s">
        <v>15</v>
      </c>
      <c r="F9" s="5" t="s">
        <v>11</v>
      </c>
      <c r="G9" s="5" t="s">
        <v>12</v>
      </c>
      <c r="H9" s="5" t="s">
        <v>13</v>
      </c>
    </row>
    <row r="10" spans="1:8" s="9" customFormat="1" x14ac:dyDescent="0.3">
      <c r="A10" s="8"/>
      <c r="B10" s="10"/>
      <c r="C10" s="10"/>
      <c r="E10" s="14"/>
      <c r="G10" s="11"/>
      <c r="H10" s="10"/>
    </row>
    <row r="11" spans="1:8" s="9" customFormat="1" x14ac:dyDescent="0.3">
      <c r="A11" s="8"/>
      <c r="C11" s="10"/>
      <c r="E11" s="14"/>
      <c r="G11" s="12"/>
      <c r="H11" s="10"/>
    </row>
    <row r="12" spans="1:8" s="9" customFormat="1" x14ac:dyDescent="0.3">
      <c r="A12" s="8"/>
      <c r="C12" s="10"/>
      <c r="E12" s="14"/>
      <c r="G12" s="13"/>
      <c r="H12" s="10"/>
    </row>
    <row r="13" spans="1:8" s="9" customFormat="1" x14ac:dyDescent="0.3">
      <c r="A13" s="8"/>
      <c r="C13" s="10"/>
      <c r="E13" s="14"/>
      <c r="G13" s="12"/>
      <c r="H13" s="10"/>
    </row>
    <row r="14" spans="1:8" s="9" customFormat="1" x14ac:dyDescent="0.3">
      <c r="A14" s="8"/>
      <c r="C14" s="10"/>
      <c r="E14" s="14"/>
      <c r="G14" s="12"/>
      <c r="H14" s="10"/>
    </row>
    <row r="15" spans="1:8" s="9" customFormat="1" x14ac:dyDescent="0.3">
      <c r="A15" s="8"/>
      <c r="C15" s="10"/>
      <c r="E15" s="14"/>
      <c r="G15" s="12"/>
      <c r="H15" s="10"/>
    </row>
    <row r="16" spans="1:8" s="9" customFormat="1" x14ac:dyDescent="0.3">
      <c r="A16" s="8"/>
      <c r="C16" s="10"/>
      <c r="E16" s="14"/>
      <c r="G16" s="12"/>
      <c r="H16" s="10"/>
    </row>
    <row r="17" spans="1:8" s="9" customFormat="1" x14ac:dyDescent="0.3">
      <c r="A17" s="8"/>
      <c r="C17" s="10"/>
      <c r="E17" s="14"/>
      <c r="G17" s="12"/>
      <c r="H17" s="10"/>
    </row>
    <row r="18" spans="1:8" s="9" customFormat="1" x14ac:dyDescent="0.3">
      <c r="A18" s="8"/>
      <c r="C18" s="10"/>
      <c r="G18" s="13"/>
      <c r="H18" s="24"/>
    </row>
    <row r="19" spans="1:8" s="1" customFormat="1" x14ac:dyDescent="0.3">
      <c r="A19" s="16" t="s">
        <v>88</v>
      </c>
      <c r="B19" s="16" t="s">
        <v>54</v>
      </c>
      <c r="C19" s="16" t="s">
        <v>55</v>
      </c>
      <c r="D19" s="16" t="s">
        <v>89</v>
      </c>
    </row>
    <row r="20" spans="1:8" s="1" customFormat="1" ht="17.25" x14ac:dyDescent="0.3">
      <c r="A20" s="20">
        <v>1648110021919</v>
      </c>
      <c r="B20" s="17">
        <f t="shared" ref="B20:B24" si="0">IF(10=10-MOD((MID(A20,1,1)*1+MID(A20,2,1)*2+MID(A20,3,1)*1+MID(A20,4,1)*2+MID(A20,5,1)*1+MID(A20,6,1)*2+MID(A20,7,1)*1+MID(A20,8,1)*2+MID(A20,9,1)*1+MID(A20,10,1)*2+MID(A20,11,1)*1+MID(A20,12,1)*2),10),0,10-MOD((MID(A20,1,1)*1+MID(A20,2,1)*2+MID(A20,3,1)*1+MID(A20,4,1)*2+MID(A20,5,1)*1+MID(A20,6,1)*2+MID(A20,7,1)*1+MID(A20,8,1)*2+MID(A20,9,1)*1+MID(A20,10,1)*2+MID(A20,11,1)*1+MID(A20,12,1)*2),10))</f>
        <v>9</v>
      </c>
      <c r="C20" s="17" t="str">
        <f t="shared" ref="C20:C24" si="1">IF(INT(RIGHT(A20,1))=B20,"OK","법인오류")</f>
        <v>OK</v>
      </c>
      <c r="D20" s="17">
        <f>LEN(A20)</f>
        <v>13</v>
      </c>
      <c r="E20" s="24" t="s">
        <v>91</v>
      </c>
    </row>
    <row r="21" spans="1:8" ht="17.25" x14ac:dyDescent="0.3">
      <c r="A21" s="20">
        <v>1648110082292</v>
      </c>
      <c r="B21" s="17">
        <f t="shared" si="0"/>
        <v>2</v>
      </c>
      <c r="C21" s="17" t="str">
        <f t="shared" si="1"/>
        <v>OK</v>
      </c>
      <c r="D21" s="17">
        <f t="shared" ref="D21:D29" si="2">LEN(A21)</f>
        <v>13</v>
      </c>
      <c r="H21"/>
    </row>
    <row r="22" spans="1:8" ht="17.25" x14ac:dyDescent="0.3">
      <c r="A22" s="20">
        <v>1615110085138</v>
      </c>
      <c r="B22" s="17">
        <f t="shared" si="0"/>
        <v>8</v>
      </c>
      <c r="C22" s="17" t="str">
        <f t="shared" si="1"/>
        <v>OK</v>
      </c>
      <c r="D22" s="17">
        <f t="shared" si="2"/>
        <v>13</v>
      </c>
      <c r="H22"/>
    </row>
    <row r="23" spans="1:8" ht="17.25" x14ac:dyDescent="0.3">
      <c r="A23" s="20">
        <v>1615110085138</v>
      </c>
      <c r="B23" s="17">
        <f t="shared" si="0"/>
        <v>8</v>
      </c>
      <c r="C23" s="17" t="str">
        <f t="shared" si="1"/>
        <v>OK</v>
      </c>
      <c r="D23" s="17">
        <f t="shared" si="2"/>
        <v>13</v>
      </c>
      <c r="H23"/>
    </row>
    <row r="24" spans="1:8" ht="17.25" x14ac:dyDescent="0.3">
      <c r="A24" s="20">
        <v>1648110069844</v>
      </c>
      <c r="B24" s="17">
        <f t="shared" si="0"/>
        <v>4</v>
      </c>
      <c r="C24" s="17" t="str">
        <f t="shared" si="1"/>
        <v>OK</v>
      </c>
      <c r="D24" s="17">
        <f t="shared" si="2"/>
        <v>13</v>
      </c>
      <c r="H24"/>
    </row>
    <row r="25" spans="1:8" ht="17.25" x14ac:dyDescent="0.3">
      <c r="A25" s="20">
        <v>1648110064430</v>
      </c>
      <c r="B25" s="17">
        <f>IF(10=10-MOD((MID(A25,1,1)*1+MID(A25,2,1)*2+MID(A25,3,1)*1+MID(A25,4,1)*2+MID(A25,5,1)*1+MID(A25,6,1)*2+MID(A25,7,1)*1+MID(A25,8,1)*2+MID(A25,9,1)*1+MID(A25,10,1)*2+MID(A25,11,1)*1+MID(A25,12,1)*2),10),0,10-MOD((MID(A25,1,1)*1+MID(A25,2,1)*2+MID(A25,3,1)*1+MID(A25,4,1)*2+MID(A25,5,1)*1+MID(A25,6,1)*2+MID(A25,7,1)*1+MID(A25,8,1)*2+MID(A25,9,1)*1+MID(A25,10,1)*2+MID(A25,11,1)*1+MID(A25,12,1)*2),10))</f>
        <v>0</v>
      </c>
      <c r="C25" s="17" t="str">
        <f t="shared" ref="C25" si="3">IF(INT(RIGHT(A25,1))=B25,"OK","법인오류")</f>
        <v>OK</v>
      </c>
      <c r="D25" s="17">
        <f t="shared" si="2"/>
        <v>13</v>
      </c>
      <c r="H25"/>
    </row>
    <row r="26" spans="1:8" ht="17.25" x14ac:dyDescent="0.3">
      <c r="A26" s="20">
        <v>1650110056606</v>
      </c>
      <c r="B26" s="17">
        <f t="shared" ref="B26:B29" si="4">IF(10=10-MOD((MID(A26,1,1)*1+MID(A26,2,1)*2+MID(A26,3,1)*1+MID(A26,4,1)*2+MID(A26,5,1)*1+MID(A26,6,1)*2+MID(A26,7,1)*1+MID(A26,8,1)*2+MID(A26,9,1)*1+MID(A26,10,1)*2+MID(A26,11,1)*1+MID(A26,12,1)*2),10),0,10-MOD((MID(A26,1,1)*1+MID(A26,2,1)*2+MID(A26,3,1)*1+MID(A26,4,1)*2+MID(A26,5,1)*1+MID(A26,6,1)*2+MID(A26,7,1)*1+MID(A26,8,1)*2+MID(A26,9,1)*1+MID(A26,10,1)*2+MID(A26,11,1)*1+MID(A26,12,1)*2),10))</f>
        <v>6</v>
      </c>
      <c r="C26" s="17" t="str">
        <f t="shared" ref="C26:C29" si="5">IF(INT(RIGHT(A26,1))=B26,"OK","법인오류")</f>
        <v>OK</v>
      </c>
      <c r="D26" s="17">
        <f t="shared" si="2"/>
        <v>13</v>
      </c>
      <c r="H26"/>
    </row>
    <row r="27" spans="1:8" ht="17.25" x14ac:dyDescent="0.3">
      <c r="A27" s="20">
        <v>1301110047539</v>
      </c>
      <c r="B27" s="17">
        <f t="shared" si="4"/>
        <v>9</v>
      </c>
      <c r="C27" s="17" t="str">
        <f t="shared" si="5"/>
        <v>OK</v>
      </c>
      <c r="D27" s="17">
        <f t="shared" si="2"/>
        <v>13</v>
      </c>
      <c r="H27"/>
    </row>
    <row r="28" spans="1:8" ht="17.25" x14ac:dyDescent="0.3">
      <c r="A28" s="20">
        <v>1650110023803</v>
      </c>
      <c r="B28" s="17">
        <f t="shared" si="4"/>
        <v>3</v>
      </c>
      <c r="C28" s="17" t="str">
        <f t="shared" si="5"/>
        <v>OK</v>
      </c>
      <c r="D28" s="17">
        <f t="shared" si="2"/>
        <v>13</v>
      </c>
      <c r="H28"/>
    </row>
    <row r="29" spans="1:8" ht="17.25" x14ac:dyDescent="0.3">
      <c r="A29" s="20">
        <v>1615110020994</v>
      </c>
      <c r="B29" s="17">
        <f t="shared" si="4"/>
        <v>4</v>
      </c>
      <c r="C29" s="17" t="str">
        <f t="shared" si="5"/>
        <v>OK</v>
      </c>
      <c r="D29" s="17">
        <f t="shared" si="2"/>
        <v>13</v>
      </c>
      <c r="H29"/>
    </row>
    <row r="31" spans="1:8" x14ac:dyDescent="0.3">
      <c r="A31" s="25"/>
    </row>
    <row r="33" spans="1:1" x14ac:dyDescent="0.3">
      <c r="A33" s="26"/>
    </row>
  </sheetData>
  <phoneticPr fontId="2" type="noConversion"/>
  <conditionalFormatting sqref="C20:C1048576">
    <cfRule type="cellIs" dxfId="12" priority="8" operator="equal">
      <formula>"주민오류"</formula>
    </cfRule>
  </conditionalFormatting>
  <conditionalFormatting sqref="I30:I1048576">
    <cfRule type="cellIs" dxfId="11" priority="7" operator="equal">
      <formula>"외국인"</formula>
    </cfRule>
  </conditionalFormatting>
  <conditionalFormatting sqref="D20:D29">
    <cfRule type="cellIs" dxfId="10" priority="1" operator="greaterThan">
      <formula>13</formula>
    </cfRule>
    <cfRule type="cellIs" dxfId="9" priority="2" operator="lessThan">
      <formula>13</formula>
    </cfRule>
    <cfRule type="cellIs" dxfId="8" priority="3" operator="equal">
      <formula>13</formula>
    </cfRule>
  </conditionalFormatting>
  <hyperlinks>
    <hyperlink ref="B1" r:id="rId1" xr:uid="{00000000-0004-0000-02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F592-A742-48DB-A045-B4A947D40F8F}">
  <dimension ref="B7:E8"/>
  <sheetViews>
    <sheetView showGridLines="0" workbookViewId="0">
      <selection activeCell="A33" sqref="A33"/>
    </sheetView>
  </sheetViews>
  <sheetFormatPr defaultRowHeight="16.5" x14ac:dyDescent="0.3"/>
  <cols>
    <col min="2" max="2" width="20.125" customWidth="1"/>
    <col min="3" max="3" width="14" bestFit="1" customWidth="1"/>
    <col min="5" max="5" width="11.875" bestFit="1" customWidth="1"/>
  </cols>
  <sheetData>
    <row r="7" spans="2:5" x14ac:dyDescent="0.3">
      <c r="B7" s="16" t="s">
        <v>90</v>
      </c>
      <c r="C7" s="16" t="s">
        <v>54</v>
      </c>
      <c r="D7" s="16" t="s">
        <v>55</v>
      </c>
      <c r="E7" s="16" t="s">
        <v>79</v>
      </c>
    </row>
    <row r="8" spans="2:5" ht="17.25" x14ac:dyDescent="0.3">
      <c r="B8" s="30">
        <v>3128512347</v>
      </c>
      <c r="C8" s="31">
        <f>IF(10-MOD(MID(B8,1,1)*1+MID(B8,2,1)*3+MID(B8,3,1)*7+MID(B8,4,1)*1+MID(B8,5,1)*3+MID(B8,6,1)*7+MID(B8,7,1)*1+MID(B8,8,1)*3+INT((MID(B8,9,1)*5)/10)+MOD(MID(B8,9,1)*5,10),10)=10,0,10-MOD(MID(B8,1,1)*1+MID(B8,2,1)*3+MID(B8,3,1)*7+MID(B8,4,1)*1+MID(B8,5,1)*3+MID(B8,6,1)*7+MID(B8,7,1)*1+MID(B8,8,1)*3+INT((MID(B8,9,1)*5)/10)+MOD(MID(B8,9,1)*5,10),10))</f>
        <v>7</v>
      </c>
      <c r="D8" s="17" t="str">
        <f>IF(INT(RIGHT(B8,1))=C8,"OK","주민오류")</f>
        <v>OK</v>
      </c>
      <c r="E8" s="17">
        <f>LEN(CLEAN(B8))</f>
        <v>10</v>
      </c>
    </row>
  </sheetData>
  <phoneticPr fontId="2" type="noConversion"/>
  <conditionalFormatting sqref="D8">
    <cfRule type="cellIs" dxfId="7" priority="8" operator="equal">
      <formula>"주민오류"</formula>
    </cfRule>
    <cfRule type="cellIs" dxfId="6" priority="2" operator="equal">
      <formula>"ok"</formula>
    </cfRule>
    <cfRule type="containsText" dxfId="5" priority="1" operator="containsText" text="오류">
      <formula>NOT(ISERROR(SEARCH("오류",D8)))</formula>
    </cfRule>
  </conditionalFormatting>
  <conditionalFormatting sqref="E8">
    <cfRule type="cellIs" dxfId="4" priority="6" operator="equal">
      <formula>13</formula>
    </cfRule>
    <cfRule type="cellIs" dxfId="3" priority="7" operator="equal">
      <formula>"고용허가체크"</formula>
    </cfRule>
    <cfRule type="cellIs" dxfId="2" priority="5" operator="equal">
      <formula>10</formula>
    </cfRule>
    <cfRule type="cellIs" dxfId="1" priority="4" operator="greaterThan">
      <formula>10</formula>
    </cfRule>
    <cfRule type="cellIs" dxfId="0" priority="3" operator="lessThan">
      <formula>10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주민번호체크 (1)</vt:lpstr>
      <vt:lpstr>윤년</vt:lpstr>
      <vt:lpstr>법인등록번호체크 (2)</vt:lpstr>
      <vt:lpstr>사업자등록번호 체크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dcterms:created xsi:type="dcterms:W3CDTF">2012-10-14T04:46:59Z</dcterms:created>
  <dcterms:modified xsi:type="dcterms:W3CDTF">2022-01-31T06:29:18Z</dcterms:modified>
</cp:coreProperties>
</file>