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ter\Downloads\"/>
    </mc:Choice>
  </mc:AlternateContent>
  <xr:revisionPtr revIDLastSave="0" documentId="13_ncr:1_{591EE457-9B95-4D42-8E31-3689FB9B3547}" xr6:coauthVersionLast="47" xr6:coauthVersionMax="47" xr10:uidLastSave="{00000000-0000-0000-0000-000000000000}"/>
  <bookViews>
    <workbookView xWindow="-60" yWindow="-60" windowWidth="28920" windowHeight="16320" firstSheet="3" activeTab="5" xr2:uid="{00000000-000D-0000-FFFF-FFFF00000000}"/>
  </bookViews>
  <sheets>
    <sheet name="간이과세자 2013.2.23" sheetId="1" r:id="rId1"/>
    <sheet name="일반과세자 2016.3.9." sheetId="2" r:id="rId2"/>
    <sheet name="일반과세자 (수정) 2016.3.9" sheetId="3" r:id="rId3"/>
    <sheet name="구분" sheetId="7" r:id="rId4"/>
    <sheet name="경정청구서" sheetId="6" r:id="rId5"/>
    <sheet name="일반과세자 (수정) (개정 2021.3.16.)" sheetId="4" r:id="rId6"/>
    <sheet name="공제받지 못할 매입세액 명세서" sheetId="5" r:id="rId7"/>
    <sheet name="대손세액 공제(변제)신고서" sheetId="8" r:id="rId8"/>
    <sheet name="대손세액 공제(변제)신고서 (2)" sheetId="9" r:id="rId9"/>
  </sheets>
  <externalReferences>
    <externalReference r:id="rId10"/>
  </externalReferences>
  <definedNames>
    <definedName name="minimum">[1]세율!$K$4:$N$5</definedName>
    <definedName name="_xlnm.Print_Area" localSheetId="0">'간이과세자 2013.2.23'!$A$1:$AL$72</definedName>
    <definedName name="_xlnm.Print_Area" localSheetId="4">경정청구서!$A$1:$O$51</definedName>
    <definedName name="_xlnm.Print_Area" localSheetId="6">'공제받지 못할 매입세액 명세서'!$A$1:$AI$69</definedName>
    <definedName name="_xlnm.Print_Area" localSheetId="5">'일반과세자 (수정) (개정 2021.3.16.)'!$A$1:$AP$183</definedName>
    <definedName name="_xlnm.Print_Area" localSheetId="2">'일반과세자 (수정) 2016.3.9'!$A$1:$AP$171</definedName>
    <definedName name="_xlnm.Print_Area" localSheetId="1">'일반과세자 2016.3.9.'!$A$1:$AJ$131</definedName>
    <definedName name="세율2018">[1]세율!$B$20:$E$26</definedName>
    <definedName name="지율2018">[1]세율!$K$20:$N$26</definedName>
  </definedNames>
  <calcPr calcId="181029"/>
</workbook>
</file>

<file path=xl/calcChain.xml><?xml version="1.0" encoding="utf-8"?>
<calcChain xmlns="http://schemas.openxmlformats.org/spreadsheetml/2006/main">
  <c r="E149" i="8" l="1"/>
  <c r="E148" i="8"/>
  <c r="E147" i="8"/>
  <c r="E146" i="8"/>
  <c r="E145" i="8"/>
  <c r="E144" i="8"/>
  <c r="E143" i="8"/>
  <c r="E142" i="8"/>
  <c r="E141" i="8"/>
  <c r="E140" i="8"/>
  <c r="E139" i="8"/>
  <c r="E138" i="8"/>
  <c r="E137" i="8"/>
  <c r="E136" i="8"/>
  <c r="E135" i="8"/>
  <c r="E134" i="8"/>
  <c r="E133" i="8"/>
  <c r="E132" i="8"/>
  <c r="E131" i="8"/>
  <c r="E130" i="8"/>
  <c r="E129" i="8"/>
  <c r="E128" i="8"/>
  <c r="E127" i="8"/>
  <c r="E126" i="8"/>
  <c r="E125" i="8"/>
  <c r="E124" i="8"/>
  <c r="E123" i="8"/>
  <c r="E122" i="8"/>
  <c r="E121" i="8"/>
  <c r="E120" i="8"/>
  <c r="E119" i="8"/>
  <c r="E118" i="8"/>
  <c r="E117" i="8"/>
  <c r="E116" i="8"/>
  <c r="E115" i="8"/>
  <c r="E114" i="8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29" i="8"/>
  <c r="E28" i="8"/>
  <c r="E27" i="8"/>
  <c r="E31" i="8" s="1"/>
  <c r="E26" i="8"/>
  <c r="E30" i="8" s="1"/>
  <c r="E20" i="8"/>
  <c r="E19" i="8"/>
  <c r="E18" i="8"/>
  <c r="E17" i="8"/>
  <c r="E21" i="8" s="1"/>
  <c r="E16" i="8"/>
  <c r="E149" i="9"/>
  <c r="E148" i="9"/>
  <c r="E147" i="9"/>
  <c r="E146" i="9"/>
  <c r="E145" i="9"/>
  <c r="E144" i="9"/>
  <c r="E143" i="9"/>
  <c r="E142" i="9"/>
  <c r="E141" i="9"/>
  <c r="E140" i="9"/>
  <c r="E139" i="9"/>
  <c r="E138" i="9"/>
  <c r="E137" i="9"/>
  <c r="E136" i="9"/>
  <c r="E135" i="9"/>
  <c r="E134" i="9"/>
  <c r="E133" i="9"/>
  <c r="E132" i="9"/>
  <c r="E131" i="9"/>
  <c r="E130" i="9"/>
  <c r="E129" i="9"/>
  <c r="E128" i="9"/>
  <c r="E127" i="9"/>
  <c r="E126" i="9"/>
  <c r="E125" i="9"/>
  <c r="E124" i="9"/>
  <c r="E123" i="9"/>
  <c r="E122" i="9"/>
  <c r="E121" i="9"/>
  <c r="E120" i="9"/>
  <c r="E119" i="9"/>
  <c r="E118" i="9"/>
  <c r="E117" i="9"/>
  <c r="E116" i="9"/>
  <c r="E115" i="9"/>
  <c r="E114" i="9"/>
  <c r="E97" i="9"/>
  <c r="E96" i="9"/>
  <c r="E95" i="9"/>
  <c r="E94" i="9"/>
  <c r="E93" i="9"/>
  <c r="E92" i="9"/>
  <c r="E91" i="9"/>
  <c r="E90" i="9"/>
  <c r="E89" i="9"/>
  <c r="E88" i="9"/>
  <c r="E87" i="9"/>
  <c r="E86" i="9"/>
  <c r="E85" i="9"/>
  <c r="E84" i="9"/>
  <c r="E83" i="9"/>
  <c r="E82" i="9"/>
  <c r="E81" i="9"/>
  <c r="E80" i="9"/>
  <c r="E79" i="9"/>
  <c r="E78" i="9"/>
  <c r="E77" i="9"/>
  <c r="E76" i="9"/>
  <c r="E75" i="9"/>
  <c r="E74" i="9"/>
  <c r="E73" i="9"/>
  <c r="E72" i="9"/>
  <c r="E71" i="9"/>
  <c r="E70" i="9"/>
  <c r="E69" i="9"/>
  <c r="E68" i="9"/>
  <c r="E67" i="9"/>
  <c r="E66" i="9"/>
  <c r="E65" i="9"/>
  <c r="E64" i="9"/>
  <c r="E63" i="9"/>
  <c r="E62" i="9"/>
  <c r="E29" i="9"/>
  <c r="E28" i="9"/>
  <c r="E27" i="9"/>
  <c r="E26" i="9"/>
  <c r="E19" i="9"/>
  <c r="E18" i="9"/>
  <c r="E16" i="9"/>
  <c r="E17" i="9"/>
  <c r="G57" i="9"/>
  <c r="G109" i="9" s="1"/>
  <c r="D57" i="9"/>
  <c r="D109" i="9" s="1"/>
  <c r="G55" i="9"/>
  <c r="G107" i="9" s="1"/>
  <c r="D55" i="9"/>
  <c r="D107" i="9" s="1"/>
  <c r="F38" i="9"/>
  <c r="H36" i="9"/>
  <c r="C31" i="9"/>
  <c r="C30" i="9"/>
  <c r="E31" i="9"/>
  <c r="E30" i="9"/>
  <c r="C21" i="9"/>
  <c r="C20" i="9"/>
  <c r="E20" i="9"/>
  <c r="G109" i="8"/>
  <c r="G107" i="8"/>
  <c r="D109" i="8"/>
  <c r="D107" i="8"/>
  <c r="F38" i="8"/>
  <c r="G57" i="8"/>
  <c r="G55" i="8"/>
  <c r="D57" i="8"/>
  <c r="D55" i="8"/>
  <c r="H36" i="8"/>
  <c r="C31" i="8"/>
  <c r="C30" i="8"/>
  <c r="C21" i="8"/>
  <c r="C20" i="8"/>
  <c r="I21" i="6"/>
  <c r="M40" i="6"/>
  <c r="G40" i="6"/>
  <c r="A30" i="6"/>
  <c r="M21" i="6"/>
  <c r="G21" i="6"/>
  <c r="L19" i="6"/>
  <c r="F19" i="6"/>
  <c r="R20" i="6"/>
  <c r="Q20" i="6"/>
  <c r="L18" i="6"/>
  <c r="F18" i="6"/>
  <c r="L17" i="6"/>
  <c r="F17" i="6"/>
  <c r="L16" i="6"/>
  <c r="F16" i="6"/>
  <c r="F15" i="6"/>
  <c r="L15" i="6" s="1"/>
  <c r="Y91" i="4"/>
  <c r="F12" i="6"/>
  <c r="Q12" i="6" s="1"/>
  <c r="F9" i="6"/>
  <c r="K28" i="6" s="1"/>
  <c r="N8" i="6"/>
  <c r="F8" i="6"/>
  <c r="H46" i="6" s="1"/>
  <c r="M7" i="6"/>
  <c r="AS16" i="4"/>
  <c r="AT16" i="4" s="1"/>
  <c r="H7" i="6"/>
  <c r="F6" i="6"/>
  <c r="K30" i="6" s="1"/>
  <c r="L26" i="6"/>
  <c r="E21" i="9" l="1"/>
  <c r="M12" i="6"/>
  <c r="F20" i="6"/>
  <c r="Q21" i="6" s="1"/>
  <c r="L20" i="6"/>
  <c r="R21" i="6" s="1"/>
  <c r="D46" i="6"/>
  <c r="L22" i="6"/>
  <c r="B40" i="6"/>
  <c r="AH71" i="3" l="1"/>
  <c r="AH72" i="3"/>
  <c r="AH77" i="4"/>
  <c r="AH76" i="4"/>
  <c r="U95" i="4"/>
  <c r="U93" i="4"/>
  <c r="AH50" i="4"/>
  <c r="AJ129" i="4"/>
  <c r="Z129" i="4"/>
  <c r="AJ138" i="4"/>
  <c r="AJ137" i="4"/>
  <c r="Z137" i="4"/>
  <c r="Z138" i="4"/>
  <c r="AJ135" i="4"/>
  <c r="AJ134" i="4"/>
  <c r="Z135" i="4"/>
  <c r="Z134" i="4"/>
  <c r="AQ58" i="5"/>
  <c r="AQ57" i="5"/>
  <c r="AQ56" i="5"/>
  <c r="AQ54" i="5"/>
  <c r="AQ63" i="5" s="1"/>
  <c r="AQ53" i="5"/>
  <c r="AQ55" i="5"/>
  <c r="AR58" i="5"/>
  <c r="AR57" i="5"/>
  <c r="AR56" i="5"/>
  <c r="AR55" i="5"/>
  <c r="AR54" i="5"/>
  <c r="AR53" i="5"/>
  <c r="AR63" i="5"/>
  <c r="AQ62" i="5"/>
  <c r="AS33" i="5"/>
  <c r="AS32" i="5"/>
  <c r="AQ49" i="5"/>
  <c r="AR49" i="5"/>
  <c r="AS49" i="5"/>
  <c r="AT49" i="5"/>
  <c r="AP49" i="5"/>
  <c r="AQ48" i="5"/>
  <c r="AR48" i="5"/>
  <c r="AS48" i="5"/>
  <c r="AT48" i="5"/>
  <c r="AP48" i="5"/>
  <c r="AT39" i="5"/>
  <c r="AT40" i="5"/>
  <c r="AT41" i="5"/>
  <c r="AT42" i="5"/>
  <c r="AT43" i="5"/>
  <c r="AT44" i="5"/>
  <c r="AT45" i="5"/>
  <c r="AT46" i="5"/>
  <c r="AT47" i="5"/>
  <c r="AT38" i="5"/>
  <c r="AS47" i="5"/>
  <c r="AS45" i="5"/>
  <c r="AS43" i="5"/>
  <c r="AS40" i="5"/>
  <c r="AS39" i="5"/>
  <c r="AS41" i="5" s="1"/>
  <c r="AR41" i="5"/>
  <c r="AR40" i="5"/>
  <c r="AR47" i="5"/>
  <c r="AR45" i="5"/>
  <c r="AR43" i="5"/>
  <c r="AR39" i="5"/>
  <c r="AQ47" i="5"/>
  <c r="AP47" i="5"/>
  <c r="AQ45" i="5"/>
  <c r="AP45" i="5"/>
  <c r="AQ43" i="5"/>
  <c r="AP43" i="5"/>
  <c r="AQ41" i="5"/>
  <c r="AP41" i="5"/>
  <c r="AQ39" i="5"/>
  <c r="AP39" i="5"/>
  <c r="AO39" i="5"/>
  <c r="AN41" i="5"/>
  <c r="AN39" i="5"/>
  <c r="AA65" i="5"/>
  <c r="AA64" i="5"/>
  <c r="AA63" i="5"/>
  <c r="AA62" i="5"/>
  <c r="R63" i="5"/>
  <c r="R65" i="5"/>
  <c r="I65" i="5"/>
  <c r="I63" i="5"/>
  <c r="C65" i="5"/>
  <c r="C63" i="5"/>
  <c r="U56" i="5"/>
  <c r="U54" i="5"/>
  <c r="N56" i="5"/>
  <c r="N55" i="5"/>
  <c r="AA55" i="5" s="1"/>
  <c r="N54" i="5"/>
  <c r="N53" i="5"/>
  <c r="AA53" i="5" s="1"/>
  <c r="I56" i="5"/>
  <c r="I54" i="5"/>
  <c r="C56" i="5"/>
  <c r="C54" i="5"/>
  <c r="U39" i="5"/>
  <c r="AA39" i="5" s="1"/>
  <c r="O39" i="5"/>
  <c r="I39" i="5"/>
  <c r="C39" i="5"/>
  <c r="Z132" i="4"/>
  <c r="AH41" i="4"/>
  <c r="V41" i="4"/>
  <c r="AC11" i="5"/>
  <c r="AJ11" i="5" s="1"/>
  <c r="AK11" i="5" s="1"/>
  <c r="S11" i="5"/>
  <c r="F11" i="5"/>
  <c r="AA6" i="5"/>
  <c r="X6" i="5"/>
  <c r="S6" i="5"/>
  <c r="P6" i="5"/>
  <c r="L6" i="5"/>
  <c r="F6" i="5"/>
  <c r="U58" i="5"/>
  <c r="U57" i="5"/>
  <c r="I48" i="5"/>
  <c r="C48" i="5"/>
  <c r="U47" i="5"/>
  <c r="O47" i="5"/>
  <c r="I47" i="5"/>
  <c r="C47" i="5"/>
  <c r="AK46" i="5"/>
  <c r="AA46" i="5"/>
  <c r="U45" i="5"/>
  <c r="O45" i="5"/>
  <c r="I45" i="5"/>
  <c r="C45" i="5"/>
  <c r="AK44" i="5"/>
  <c r="AA44" i="5"/>
  <c r="U43" i="5"/>
  <c r="O43" i="5"/>
  <c r="I43" i="5"/>
  <c r="C43" i="5"/>
  <c r="AK42" i="5"/>
  <c r="AA42" i="5"/>
  <c r="U41" i="5"/>
  <c r="O41" i="5"/>
  <c r="I41" i="5"/>
  <c r="C41" i="5"/>
  <c r="C49" i="5" s="1"/>
  <c r="AA40" i="5"/>
  <c r="Z32" i="5"/>
  <c r="AJ132" i="4" s="1"/>
  <c r="T32" i="5"/>
  <c r="R32" i="5"/>
  <c r="Z31" i="5"/>
  <c r="T31" i="5"/>
  <c r="R31" i="5"/>
  <c r="Z29" i="5"/>
  <c r="T29" i="5"/>
  <c r="R29" i="5"/>
  <c r="Z27" i="5"/>
  <c r="T27" i="5"/>
  <c r="R27" i="5"/>
  <c r="Z25" i="5"/>
  <c r="T25" i="5"/>
  <c r="R25" i="5"/>
  <c r="Z23" i="5"/>
  <c r="T23" i="5"/>
  <c r="R23" i="5"/>
  <c r="Z21" i="5"/>
  <c r="T21" i="5"/>
  <c r="R21" i="5"/>
  <c r="Z19" i="5"/>
  <c r="T19" i="5"/>
  <c r="R19" i="5"/>
  <c r="Z17" i="5"/>
  <c r="T17" i="5"/>
  <c r="R17" i="5"/>
  <c r="AK40" i="5"/>
  <c r="AK38" i="5"/>
  <c r="AA38" i="5"/>
  <c r="AR62" i="5" l="1"/>
  <c r="AA67" i="5"/>
  <c r="AA66" i="5"/>
  <c r="AA56" i="5"/>
  <c r="AA54" i="5"/>
  <c r="AA57" i="5"/>
  <c r="AA48" i="5"/>
  <c r="AA58" i="5"/>
  <c r="N58" i="5"/>
  <c r="N57" i="5"/>
  <c r="I49" i="5"/>
  <c r="AA47" i="5"/>
  <c r="AA45" i="5"/>
  <c r="R33" i="5"/>
  <c r="AA41" i="5"/>
  <c r="AA43" i="5"/>
  <c r="T33" i="5"/>
  <c r="Z133" i="4" s="1"/>
  <c r="V51" i="4" s="1"/>
  <c r="Z33" i="5"/>
  <c r="AJ133" i="4" s="1"/>
  <c r="AH51" i="4" s="1"/>
  <c r="V50" i="4"/>
  <c r="AH73" i="4"/>
  <c r="V73" i="4"/>
  <c r="AH63" i="4"/>
  <c r="V63" i="4"/>
  <c r="AH30" i="4"/>
  <c r="S183" i="4"/>
  <c r="S181" i="4"/>
  <c r="AJ177" i="4"/>
  <c r="AJ176" i="4"/>
  <c r="AJ174" i="4"/>
  <c r="AJ172" i="4"/>
  <c r="AI175" i="4"/>
  <c r="AH171" i="4"/>
  <c r="AH175" i="4" s="1"/>
  <c r="AG175" i="4"/>
  <c r="AE175" i="4"/>
  <c r="AD175" i="4"/>
  <c r="AC175" i="4"/>
  <c r="AJ168" i="4"/>
  <c r="AJ147" i="4"/>
  <c r="AH46" i="4"/>
  <c r="Z118" i="4"/>
  <c r="AJ112" i="4"/>
  <c r="AJ111" i="4"/>
  <c r="W106" i="4"/>
  <c r="V106" i="4"/>
  <c r="U106" i="4"/>
  <c r="S106" i="4"/>
  <c r="Q106" i="4"/>
  <c r="M106" i="4"/>
  <c r="K106" i="4"/>
  <c r="H106" i="4"/>
  <c r="G106" i="4"/>
  <c r="F106" i="4"/>
  <c r="AS102" i="4"/>
  <c r="AT102" i="4" s="1"/>
  <c r="K102" i="4"/>
  <c r="T98" i="4"/>
  <c r="S98" i="4"/>
  <c r="R98" i="4"/>
  <c r="Q98" i="4"/>
  <c r="P98" i="4"/>
  <c r="O98" i="4"/>
  <c r="AC92" i="4"/>
  <c r="AH79" i="4"/>
  <c r="AH75" i="4"/>
  <c r="V75" i="4"/>
  <c r="AH71" i="4"/>
  <c r="AS71" i="4" s="1"/>
  <c r="AH69" i="4"/>
  <c r="AS69" i="4" s="1"/>
  <c r="AH67" i="4"/>
  <c r="V67" i="4"/>
  <c r="AH65" i="4"/>
  <c r="V65" i="4"/>
  <c r="AH60" i="4"/>
  <c r="V60" i="4"/>
  <c r="AH59" i="4"/>
  <c r="V59" i="4"/>
  <c r="V61" i="4" s="1"/>
  <c r="AH57" i="4"/>
  <c r="AH45" i="4"/>
  <c r="V45" i="4"/>
  <c r="AH43" i="4"/>
  <c r="V43" i="4"/>
  <c r="AS41" i="4"/>
  <c r="AH39" i="4"/>
  <c r="AH37" i="4"/>
  <c r="V37" i="4"/>
  <c r="V34" i="4"/>
  <c r="U100" i="4" s="1"/>
  <c r="AH33" i="4"/>
  <c r="V33" i="4"/>
  <c r="V31" i="4"/>
  <c r="AH31" i="4" s="1"/>
  <c r="AS31" i="4" s="1"/>
  <c r="V29" i="4"/>
  <c r="AH29" i="4" s="1"/>
  <c r="AH28" i="4"/>
  <c r="V27" i="4"/>
  <c r="AH27" i="4" s="1"/>
  <c r="AH26" i="4"/>
  <c r="V25" i="4"/>
  <c r="AH25" i="4" s="1"/>
  <c r="AS25" i="4" s="1"/>
  <c r="AH24" i="4"/>
  <c r="V23" i="4"/>
  <c r="AH23" i="4" s="1"/>
  <c r="AH22" i="4"/>
  <c r="V21" i="4"/>
  <c r="AH21" i="4" s="1"/>
  <c r="AS21" i="4" s="1"/>
  <c r="AH20" i="4"/>
  <c r="V19" i="4"/>
  <c r="AH18" i="4"/>
  <c r="AS13" i="4"/>
  <c r="AT13" i="4" s="1"/>
  <c r="AS11" i="4"/>
  <c r="AT11" i="4" s="1"/>
  <c r="S171" i="3"/>
  <c r="S169" i="3"/>
  <c r="AJ164" i="3"/>
  <c r="AJ162" i="3"/>
  <c r="AJ160" i="3"/>
  <c r="AJ166" i="3" s="1"/>
  <c r="AJ165" i="3"/>
  <c r="V48" i="4" l="1"/>
  <c r="V47" i="4"/>
  <c r="AH48" i="4"/>
  <c r="AH47" i="4"/>
  <c r="AS47" i="4" s="1"/>
  <c r="AS33" i="4"/>
  <c r="AS73" i="4"/>
  <c r="AA49" i="5"/>
  <c r="AH52" i="4"/>
  <c r="V52" i="4"/>
  <c r="AS63" i="4"/>
  <c r="AS59" i="4"/>
  <c r="AH61" i="4"/>
  <c r="AS61" i="4" s="1"/>
  <c r="V35" i="4"/>
  <c r="U101" i="4" s="1"/>
  <c r="AS51" i="4"/>
  <c r="AS65" i="4"/>
  <c r="AS45" i="4"/>
  <c r="AS67" i="4"/>
  <c r="AH19" i="4"/>
  <c r="AH35" i="4" s="1"/>
  <c r="AJ118" i="4"/>
  <c r="AS29" i="4"/>
  <c r="AS27" i="4"/>
  <c r="AJ178" i="4"/>
  <c r="AS19" i="4"/>
  <c r="V49" i="4"/>
  <c r="V53" i="4" s="1"/>
  <c r="AH34" i="4"/>
  <c r="AS37" i="4"/>
  <c r="AS43" i="4"/>
  <c r="AS23" i="4"/>
  <c r="AS57" i="4"/>
  <c r="AH74" i="3"/>
  <c r="AH59" i="3"/>
  <c r="AH70" i="3"/>
  <c r="V70" i="3"/>
  <c r="AH68" i="3"/>
  <c r="AH66" i="3"/>
  <c r="AH64" i="3"/>
  <c r="AS64" i="3" s="1"/>
  <c r="V64" i="3"/>
  <c r="V62" i="3"/>
  <c r="AH62" i="3"/>
  <c r="AS62" i="3" s="1"/>
  <c r="AH58" i="3"/>
  <c r="V59" i="3"/>
  <c r="V58" i="3"/>
  <c r="V60" i="3" s="1"/>
  <c r="AH56" i="3"/>
  <c r="AS56" i="3" s="1"/>
  <c r="AH50" i="3"/>
  <c r="V50" i="3"/>
  <c r="AH47" i="3"/>
  <c r="AH51" i="3" s="1"/>
  <c r="V47" i="3"/>
  <c r="V51" i="3" s="1"/>
  <c r="AH46" i="3"/>
  <c r="V46" i="3"/>
  <c r="AH44" i="3"/>
  <c r="V44" i="3"/>
  <c r="AS44" i="3" s="1"/>
  <c r="AH42" i="3"/>
  <c r="V42" i="3"/>
  <c r="AH38" i="3"/>
  <c r="AH36" i="3"/>
  <c r="AH48" i="3" s="1"/>
  <c r="AH52" i="3" s="1"/>
  <c r="V36" i="3"/>
  <c r="V33" i="3"/>
  <c r="U84" i="3" s="1"/>
  <c r="U92" i="3" s="1"/>
  <c r="AH32" i="3"/>
  <c r="V32" i="3"/>
  <c r="AS32" i="3" s="1"/>
  <c r="AH30" i="3"/>
  <c r="V30" i="3"/>
  <c r="AI159" i="3"/>
  <c r="AH159" i="3"/>
  <c r="AG159" i="3"/>
  <c r="AG163" i="3" s="1"/>
  <c r="AE159" i="3"/>
  <c r="AD159" i="3"/>
  <c r="AD163" i="3" s="1"/>
  <c r="AC159" i="3"/>
  <c r="AC163" i="3" s="1"/>
  <c r="T90" i="3"/>
  <c r="S90" i="3"/>
  <c r="R90" i="3"/>
  <c r="Q90" i="3"/>
  <c r="P90" i="3"/>
  <c r="O90" i="3"/>
  <c r="AH27" i="3"/>
  <c r="AH28" i="3" s="1"/>
  <c r="V28" i="3"/>
  <c r="V26" i="3"/>
  <c r="V24" i="3"/>
  <c r="V22" i="3"/>
  <c r="AH25" i="3"/>
  <c r="AH26" i="3" s="1"/>
  <c r="AH23" i="3"/>
  <c r="AH21" i="3"/>
  <c r="V20" i="3"/>
  <c r="V18" i="3"/>
  <c r="AH19" i="3"/>
  <c r="AH20" i="3" s="1"/>
  <c r="AH17" i="3"/>
  <c r="AH18" i="3" s="1"/>
  <c r="AI163" i="3"/>
  <c r="AH163" i="3"/>
  <c r="AE163" i="3"/>
  <c r="S159" i="3"/>
  <c r="H159" i="3"/>
  <c r="AJ156" i="3"/>
  <c r="AJ135" i="3"/>
  <c r="AJ127" i="3"/>
  <c r="Z127" i="3"/>
  <c r="AJ121" i="3"/>
  <c r="Z121" i="3"/>
  <c r="Z110" i="3"/>
  <c r="AJ104" i="3"/>
  <c r="AJ103" i="3"/>
  <c r="W98" i="3"/>
  <c r="V98" i="3"/>
  <c r="U98" i="3"/>
  <c r="S98" i="3"/>
  <c r="Q98" i="3"/>
  <c r="M98" i="3"/>
  <c r="K98" i="3"/>
  <c r="H98" i="3"/>
  <c r="G98" i="3"/>
  <c r="F98" i="3"/>
  <c r="AS94" i="3"/>
  <c r="AT94" i="3" s="1"/>
  <c r="K94" i="3"/>
  <c r="AC84" i="3"/>
  <c r="AS68" i="3"/>
  <c r="AS66" i="3"/>
  <c r="AS50" i="3"/>
  <c r="AS42" i="3"/>
  <c r="AS40" i="3"/>
  <c r="AH24" i="3"/>
  <c r="AS24" i="3" s="1"/>
  <c r="AH22" i="3"/>
  <c r="AS12" i="3"/>
  <c r="AT12" i="3" s="1"/>
  <c r="AS10" i="3"/>
  <c r="AT10" i="3" s="1"/>
  <c r="AD128" i="2"/>
  <c r="AD122" i="2"/>
  <c r="AD87" i="2"/>
  <c r="T87" i="2"/>
  <c r="AB32" i="2"/>
  <c r="AB34" i="2" s="1"/>
  <c r="P32" i="2"/>
  <c r="P34" i="2" s="1"/>
  <c r="N125" i="2"/>
  <c r="H125" i="2"/>
  <c r="AC127" i="2"/>
  <c r="AB127" i="2"/>
  <c r="AA127" i="2"/>
  <c r="Y127" i="2"/>
  <c r="X127" i="2"/>
  <c r="W127" i="2"/>
  <c r="W54" i="2"/>
  <c r="AM42" i="2"/>
  <c r="AP71" i="1"/>
  <c r="AO71" i="1"/>
  <c r="AM60" i="2"/>
  <c r="AN60" i="2" s="1"/>
  <c r="U55" i="1"/>
  <c r="V55" i="1"/>
  <c r="W55" i="1"/>
  <c r="W57" i="1" s="1"/>
  <c r="X55" i="1"/>
  <c r="Y55" i="1"/>
  <c r="T55" i="1"/>
  <c r="AO10" i="1"/>
  <c r="AP10" i="1" s="1"/>
  <c r="AO8" i="1"/>
  <c r="AP8" i="1" s="1"/>
  <c r="AM12" i="2"/>
  <c r="AN12" i="2" s="1"/>
  <c r="AM10" i="2"/>
  <c r="AN10" i="2" s="1"/>
  <c r="AD101" i="2"/>
  <c r="AD93" i="2"/>
  <c r="T93" i="2"/>
  <c r="T76" i="2"/>
  <c r="AD70" i="2"/>
  <c r="AD69" i="2"/>
  <c r="AD76" i="2" s="1"/>
  <c r="Q64" i="2"/>
  <c r="P64" i="2"/>
  <c r="O64" i="2"/>
  <c r="N64" i="2"/>
  <c r="M64" i="2"/>
  <c r="K64" i="2"/>
  <c r="J64" i="2"/>
  <c r="H64" i="2"/>
  <c r="G64" i="2"/>
  <c r="F64" i="2"/>
  <c r="J60" i="2"/>
  <c r="AB38" i="2"/>
  <c r="AM23" i="2"/>
  <c r="AM24" i="2"/>
  <c r="AM26" i="2"/>
  <c r="AM28" i="2"/>
  <c r="AM29" i="2"/>
  <c r="AM30" i="2"/>
  <c r="AM31" i="2"/>
  <c r="AM33" i="2"/>
  <c r="AM36" i="2"/>
  <c r="AM39" i="2"/>
  <c r="AM40" i="2"/>
  <c r="AM41" i="2"/>
  <c r="P25" i="2"/>
  <c r="AB22" i="2"/>
  <c r="AM22" i="2" s="1"/>
  <c r="AB21" i="2"/>
  <c r="AM21" i="2" s="1"/>
  <c r="AB20" i="2"/>
  <c r="AB19" i="2"/>
  <c r="P37" i="2" s="1"/>
  <c r="AB18" i="2"/>
  <c r="AM18" i="2" s="1"/>
  <c r="AB17" i="2"/>
  <c r="AM17" i="2" s="1"/>
  <c r="S53" i="2"/>
  <c r="AQ27" i="1"/>
  <c r="AF27" i="1"/>
  <c r="AO27" i="1" s="1"/>
  <c r="AF26" i="1"/>
  <c r="AO26" i="1" s="1"/>
  <c r="C55" i="1"/>
  <c r="K55" i="1"/>
  <c r="U66" i="1"/>
  <c r="H71" i="1"/>
  <c r="AF65" i="1"/>
  <c r="Y57" i="1"/>
  <c r="X57" i="1"/>
  <c r="V57" i="1"/>
  <c r="U57" i="1"/>
  <c r="T57" i="1"/>
  <c r="Z55" i="1"/>
  <c r="Z58" i="1" s="1"/>
  <c r="U50" i="1"/>
  <c r="V50" i="1"/>
  <c r="W50" i="1"/>
  <c r="X50" i="1"/>
  <c r="Y50" i="1"/>
  <c r="T50" i="1"/>
  <c r="AF43" i="1"/>
  <c r="R32" i="1"/>
  <c r="R25" i="1"/>
  <c r="Z48" i="1" s="1"/>
  <c r="Z51" i="1" s="1"/>
  <c r="AF22" i="1"/>
  <c r="AF20" i="1"/>
  <c r="AF18" i="1"/>
  <c r="AF14" i="1"/>
  <c r="AF16" i="1"/>
  <c r="AH54" i="4" l="1"/>
  <c r="AH49" i="4"/>
  <c r="AH53" i="4" s="1"/>
  <c r="AH55" i="4" s="1"/>
  <c r="AS35" i="4"/>
  <c r="AS36" i="3"/>
  <c r="AH60" i="3"/>
  <c r="AF32" i="1"/>
  <c r="AS46" i="3"/>
  <c r="V48" i="3"/>
  <c r="V52" i="3" s="1"/>
  <c r="V34" i="3"/>
  <c r="U85" i="3" s="1"/>
  <c r="U93" i="3" s="1"/>
  <c r="AH34" i="3"/>
  <c r="AH54" i="3" s="1"/>
  <c r="AH33" i="3"/>
  <c r="AH53" i="3" s="1"/>
  <c r="AS30" i="3"/>
  <c r="AS18" i="3"/>
  <c r="AJ110" i="3"/>
  <c r="AS28" i="3"/>
  <c r="AS26" i="3"/>
  <c r="AS20" i="3"/>
  <c r="AS58" i="3"/>
  <c r="AS22" i="3"/>
  <c r="AB25" i="2"/>
  <c r="AM25" i="2" s="1"/>
  <c r="AM37" i="2"/>
  <c r="P38" i="2"/>
  <c r="AM38" i="2" s="1"/>
  <c r="AM19" i="2"/>
  <c r="AM20" i="2"/>
  <c r="AM34" i="2"/>
  <c r="AM32" i="2"/>
  <c r="AF25" i="1"/>
  <c r="AS49" i="4" l="1"/>
  <c r="AS53" i="4"/>
  <c r="AS55" i="4"/>
  <c r="AS48" i="3"/>
  <c r="AS60" i="3"/>
  <c r="AS52" i="3"/>
  <c r="AS34" i="3"/>
  <c r="AB35" i="2"/>
  <c r="AF44" i="1"/>
  <c r="AS54" i="3" l="1"/>
  <c r="AM35" i="2"/>
  <c r="AB4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</authors>
  <commentList>
    <comment ref="G12" authorId="0" shapeId="0" xr:uid="{3CF24699-2839-46C6-9176-B4F6704D1E64}">
      <text>
        <r>
          <rPr>
            <b/>
            <sz val="9"/>
            <color indexed="81"/>
            <rFont val="돋움"/>
            <family val="3"/>
            <charset val="129"/>
          </rPr>
          <t>개인</t>
        </r>
        <r>
          <rPr>
            <b/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돋움"/>
            <family val="3"/>
            <charset val="129"/>
          </rPr>
          <t>주민등록번호
법인</t>
        </r>
        <r>
          <rPr>
            <b/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돋움"/>
            <family val="3"/>
            <charset val="129"/>
          </rPr>
          <t>법인등록번호</t>
        </r>
      </text>
    </comment>
    <comment ref="AH36" authorId="0" shapeId="0" xr:uid="{3C0D5490-19C5-4EF8-A553-5292DA61CD6F}">
      <text>
        <r>
          <rPr>
            <b/>
            <sz val="9"/>
            <color indexed="81"/>
            <rFont val="돋움"/>
            <family val="3"/>
            <charset val="129"/>
          </rPr>
          <t>영세율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매입세금계산서가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때문에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직접입력</t>
        </r>
      </text>
    </comment>
    <comment ref="AH40" authorId="0" shapeId="0" xr:uid="{95AA2981-264B-4FBC-8081-2AD50D47DE83}">
      <text>
        <r>
          <rPr>
            <b/>
            <sz val="9"/>
            <color indexed="81"/>
            <rFont val="돋움"/>
            <family val="3"/>
            <charset val="129"/>
          </rPr>
          <t>영세율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매입세금계산서가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때문에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직접입력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</authors>
  <commentList>
    <comment ref="A35" authorId="0" shapeId="0" xr:uid="{95F3D398-F088-443E-9D2B-3BDACF5E7493}">
      <text>
        <r>
          <rPr>
            <b/>
            <sz val="9"/>
            <color indexed="81"/>
            <rFont val="돋움"/>
            <family val="3"/>
            <charset val="129"/>
          </rPr>
          <t>예정신고시에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만</t>
        </r>
      </text>
    </comment>
    <comment ref="A51" authorId="0" shapeId="0" xr:uid="{48291E82-5CF0-423F-B8D6-A114714C7363}">
      <text>
        <r>
          <rPr>
            <b/>
            <sz val="9"/>
            <color indexed="81"/>
            <rFont val="돋움"/>
            <family val="3"/>
            <charset val="129"/>
          </rPr>
          <t>확정신고시에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만</t>
        </r>
        <r>
          <rPr>
            <b/>
            <sz val="9"/>
            <color indexed="81"/>
            <rFont val="Tahoma"/>
            <family val="2"/>
          </rPr>
          <t xml:space="preserve"> 6</t>
        </r>
        <r>
          <rPr>
            <b/>
            <sz val="9"/>
            <color indexed="81"/>
            <rFont val="돋움"/>
            <family val="3"/>
            <charset val="129"/>
          </rPr>
          <t>개월분</t>
        </r>
      </text>
    </comment>
    <comment ref="A60" authorId="0" shapeId="0" xr:uid="{7AB1AF15-AC5D-4F77-9471-190FBC891D83}">
      <text>
        <r>
          <rPr>
            <b/>
            <sz val="9"/>
            <color indexed="81"/>
            <rFont val="돋움"/>
            <family val="3"/>
            <charset val="129"/>
          </rPr>
          <t>확정신고시에만</t>
        </r>
        <r>
          <rPr>
            <b/>
            <sz val="9"/>
            <color indexed="81"/>
            <rFont val="Tahoma"/>
            <family val="2"/>
          </rPr>
          <t xml:space="preserve"> (6</t>
        </r>
        <r>
          <rPr>
            <b/>
            <sz val="9"/>
            <color indexed="81"/>
            <rFont val="돋움"/>
            <family val="3"/>
            <charset val="129"/>
          </rPr>
          <t>개월단위</t>
        </r>
        <r>
          <rPr>
            <b/>
            <sz val="9"/>
            <color indexed="81"/>
            <rFont val="Tahoma"/>
            <family val="2"/>
          </rPr>
          <t>) 5%</t>
        </r>
        <r>
          <rPr>
            <b/>
            <sz val="9"/>
            <color indexed="81"/>
            <rFont val="돋움"/>
            <family val="3"/>
            <charset val="129"/>
          </rPr>
          <t>초과</t>
        </r>
      </text>
    </comment>
  </commentList>
</comments>
</file>

<file path=xl/sharedStrings.xml><?xml version="1.0" encoding="utf-8"?>
<sst xmlns="http://schemas.openxmlformats.org/spreadsheetml/2006/main" count="1776" uniqueCount="660">
  <si>
    <t>■ 부가가치세법 시행규칙 [별지 제20호의7서식] &lt;개정 2013.2.23&gt;</t>
    <phoneticPr fontId="2" type="noConversion"/>
  </si>
  <si>
    <t>구            분</t>
    <phoneticPr fontId="2" type="noConversion"/>
  </si>
  <si>
    <t>금     액</t>
    <phoneticPr fontId="2" type="noConversion"/>
  </si>
  <si>
    <t>부가가치율</t>
    <phoneticPr fontId="2" type="noConversion"/>
  </si>
  <si>
    <t>세율</t>
    <phoneticPr fontId="2" type="noConversion"/>
  </si>
  <si>
    <t>세       액</t>
    <phoneticPr fontId="2" type="noConversion"/>
  </si>
  <si>
    <t>(1)</t>
    <phoneticPr fontId="2" type="noConversion"/>
  </si>
  <si>
    <t>(2)</t>
  </si>
  <si>
    <t>(2)</t>
    <phoneticPr fontId="2" type="noConversion"/>
  </si>
  <si>
    <t>(3)</t>
  </si>
  <si>
    <t>(3)</t>
    <phoneticPr fontId="2" type="noConversion"/>
  </si>
  <si>
    <t>(4)</t>
  </si>
  <si>
    <t>(4)</t>
    <phoneticPr fontId="2" type="noConversion"/>
  </si>
  <si>
    <t>전기 · 가스 · 증기 및 수도사업</t>
    <phoneticPr fontId="2" type="noConversion"/>
  </si>
  <si>
    <t>과
세
분</t>
    <phoneticPr fontId="2" type="noConversion"/>
  </si>
  <si>
    <t>영세율적용분</t>
    <phoneticPr fontId="2" type="noConversion"/>
  </si>
  <si>
    <t>(5)</t>
  </si>
  <si>
    <t>(5)</t>
    <phoneticPr fontId="2" type="noConversion"/>
  </si>
  <si>
    <t>재고납부세액</t>
    <phoneticPr fontId="2" type="noConversion"/>
  </si>
  <si>
    <t>(6)</t>
  </si>
  <si>
    <t>(6)</t>
    <phoneticPr fontId="2" type="noConversion"/>
  </si>
  <si>
    <t>(7)</t>
  </si>
  <si>
    <t>합계</t>
    <phoneticPr fontId="2" type="noConversion"/>
  </si>
  <si>
    <t>과
세
표
준
및
매
출
세
액</t>
    <phoneticPr fontId="2" type="noConversion"/>
  </si>
  <si>
    <t>가</t>
    <phoneticPr fontId="2" type="noConversion"/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</si>
  <si>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</si>
  <si>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</si>
  <si>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</si>
  <si>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</si>
  <si>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</si>
  <si>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</si>
  <si>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</si>
  <si>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</si>
  <si>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</si>
  <si>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</si>
  <si>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</si>
  <si>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의제매입세액공제</t>
    <phoneticPr fontId="2" type="noConversion"/>
  </si>
  <si>
    <t>매입자발행세금계산서세액공제</t>
    <phoneticPr fontId="2" type="noConversion"/>
  </si>
  <si>
    <t>전자신고세액공제</t>
    <phoneticPr fontId="2" type="noConversion"/>
  </si>
  <si>
    <t>신용카드매출전표등발행세액공제</t>
    <phoneticPr fontId="2" type="noConversion"/>
  </si>
  <si>
    <t>기타</t>
    <phoneticPr fontId="2" type="noConversion"/>
  </si>
  <si>
    <t>공
제
세
액</t>
    <phoneticPr fontId="2" type="noConversion"/>
  </si>
  <si>
    <t>(19)</t>
  </si>
  <si>
    <t>(20)</t>
  </si>
  <si>
    <t>(21)</t>
  </si>
  <si>
    <t>(22)</t>
  </si>
  <si>
    <t>(23)</t>
  </si>
  <si>
    <t>(24)</t>
  </si>
  <si>
    <t>(25)</t>
  </si>
  <si>
    <t>금지금매입자납부특례기납부세액</t>
    <phoneticPr fontId="2" type="noConversion"/>
  </si>
  <si>
    <t>예정고지세액</t>
    <phoneticPr fontId="2" type="noConversion"/>
  </si>
  <si>
    <t>미등록및허위등록가산세</t>
    <phoneticPr fontId="2" type="noConversion"/>
  </si>
  <si>
    <t>신고불성실</t>
    <phoneticPr fontId="2" type="noConversion"/>
  </si>
  <si>
    <t>무신고(일반)</t>
    <phoneticPr fontId="2" type="noConversion"/>
  </si>
  <si>
    <t>무신고(부당)</t>
    <phoneticPr fontId="2" type="noConversion"/>
  </si>
  <si>
    <t>과소신고(일반)</t>
    <phoneticPr fontId="2" type="noConversion"/>
  </si>
  <si>
    <t>과소신고(부당)</t>
    <phoneticPr fontId="2" type="noConversion"/>
  </si>
  <si>
    <t>납부불성실가산세</t>
    <phoneticPr fontId="2" type="noConversion"/>
  </si>
  <si>
    <t>결정 · 경정기관확인매입세액공제가산세</t>
    <phoneticPr fontId="2" type="noConversion"/>
  </si>
  <si>
    <t>영세율과세표준신고불성실가산세</t>
    <phoneticPr fontId="2" type="noConversion"/>
  </si>
  <si>
    <t>가
산
세
액</t>
    <phoneticPr fontId="2" type="noConversion"/>
  </si>
  <si>
    <t>뒤쪽
참조</t>
    <phoneticPr fontId="2" type="noConversion"/>
  </si>
  <si>
    <t>나</t>
    <phoneticPr fontId="2" type="noConversion"/>
  </si>
  <si>
    <t>다</t>
    <phoneticPr fontId="2" type="noConversion"/>
  </si>
  <si>
    <t>라</t>
    <phoneticPr fontId="2" type="noConversion"/>
  </si>
  <si>
    <t>(26)</t>
    <phoneticPr fontId="2" type="noConversion"/>
  </si>
  <si>
    <t>차감납부할세액(환급받을세액) (가-나-다+라)</t>
    <phoneticPr fontId="2" type="noConversion"/>
  </si>
  <si>
    <t>업태</t>
    <phoneticPr fontId="2" type="noConversion"/>
  </si>
  <si>
    <t>종목</t>
    <phoneticPr fontId="2" type="noConversion"/>
  </si>
  <si>
    <t>업종코드</t>
    <phoneticPr fontId="2" type="noConversion"/>
  </si>
  <si>
    <t>금액</t>
    <phoneticPr fontId="2" type="noConversion"/>
  </si>
  <si>
    <t>(27)</t>
    <phoneticPr fontId="2" type="noConversion"/>
  </si>
  <si>
    <t>(28)</t>
    <phoneticPr fontId="2" type="noConversion"/>
  </si>
  <si>
    <t>(29)</t>
    <phoneticPr fontId="2" type="noConversion"/>
  </si>
  <si>
    <t>(30)</t>
  </si>
  <si>
    <t>한식점업</t>
    <phoneticPr fontId="2" type="noConversion"/>
  </si>
  <si>
    <t>기타(수입금액제외분)</t>
    <phoneticPr fontId="2" type="noConversion"/>
  </si>
  <si>
    <t>합계</t>
    <phoneticPr fontId="2" type="noConversion"/>
  </si>
  <si>
    <t>합       계</t>
    <phoneticPr fontId="2" type="noConversion"/>
  </si>
  <si>
    <t>(31)</t>
    <phoneticPr fontId="2" type="noConversion"/>
  </si>
  <si>
    <t>(32)</t>
    <phoneticPr fontId="2" type="noConversion"/>
  </si>
  <si>
    <t>(33)</t>
    <phoneticPr fontId="2" type="noConversion"/>
  </si>
  <si>
    <t>(34)</t>
    <phoneticPr fontId="2" type="noConversion"/>
  </si>
  <si>
    <t>거래은행</t>
    <phoneticPr fontId="2" type="noConversion"/>
  </si>
  <si>
    <t>지점</t>
    <phoneticPr fontId="2" type="noConversion"/>
  </si>
  <si>
    <t>계좌번호</t>
    <phoneticPr fontId="2" type="noConversion"/>
  </si>
  <si>
    <t>⑤ 폐  업  신  고</t>
    <phoneticPr fontId="2" type="noConversion"/>
  </si>
  <si>
    <t>폐업연월일</t>
    <phoneticPr fontId="2" type="noConversion"/>
  </si>
  <si>
    <t>폐업사유</t>
    <phoneticPr fontId="2" type="noConversion"/>
  </si>
  <si>
    <t>신고인이 알고 있는 사실 그대로를 정확하게 작성하였음을 확인합니다.</t>
    <phoneticPr fontId="2" type="noConversion"/>
  </si>
  <si>
    <t>신고인:</t>
    <phoneticPr fontId="2" type="noConversion"/>
  </si>
  <si>
    <t>(서명 또는 인)</t>
    <phoneticPr fontId="2" type="noConversion"/>
  </si>
  <si>
    <t>천안</t>
    <phoneticPr fontId="2" type="noConversion"/>
  </si>
  <si>
    <t>세무서장 귀하</t>
    <phoneticPr fontId="2" type="noConversion"/>
  </si>
  <si>
    <t>세무대리인:</t>
    <phoneticPr fontId="2" type="noConversion"/>
  </si>
  <si>
    <t>세무대리인</t>
    <phoneticPr fontId="2" type="noConversion"/>
  </si>
  <si>
    <t>성명</t>
    <phoneticPr fontId="2" type="noConversion"/>
  </si>
  <si>
    <t>선우회계법인</t>
    <phoneticPr fontId="2" type="noConversion"/>
  </si>
  <si>
    <t>사업자등록번호</t>
    <phoneticPr fontId="2" type="noConversion"/>
  </si>
  <si>
    <t>전화번호</t>
    <phoneticPr fontId="2" type="noConversion"/>
  </si>
  <si>
    <t>FAX</t>
    <phoneticPr fontId="2" type="noConversion"/>
  </si>
  <si>
    <t>210mm x 297mm [백상지 80g/㎡ 또는 중질지 80g/㎡]</t>
    <phoneticPr fontId="2" type="noConversion"/>
  </si>
  <si>
    <t>사
업
자</t>
    <phoneticPr fontId="2" type="noConversion"/>
  </si>
  <si>
    <t>주민등록번호</t>
    <phoneticPr fontId="2" type="noConversion"/>
  </si>
  <si>
    <t>상    호</t>
    <phoneticPr fontId="2" type="noConversion"/>
  </si>
  <si>
    <t>사업장소재지</t>
    <phoneticPr fontId="2" type="noConversion"/>
  </si>
  <si>
    <t>성명(대표자명)</t>
    <phoneticPr fontId="2" type="noConversion"/>
  </si>
  <si>
    <t>사업장</t>
    <phoneticPr fontId="2" type="noConversion"/>
  </si>
  <si>
    <t>주소지</t>
    <phoneticPr fontId="2" type="noConversion"/>
  </si>
  <si>
    <t>휴대전화</t>
    <phoneticPr fontId="2" type="noConversion"/>
  </si>
  <si>
    <t>전자우편주소</t>
    <phoneticPr fontId="2" type="noConversion"/>
  </si>
  <si>
    <t>-</t>
    <phoneticPr fontId="2" type="noConversion"/>
  </si>
  <si>
    <t>□ 신고기간</t>
    <phoneticPr fontId="2" type="noConversion"/>
  </si>
  <si>
    <t xml:space="preserve">년  </t>
    <phoneticPr fontId="2" type="noConversion"/>
  </si>
  <si>
    <t>(</t>
    <phoneticPr fontId="2" type="noConversion"/>
  </si>
  <si>
    <t>~</t>
    <phoneticPr fontId="2" type="noConversion"/>
  </si>
  <si>
    <t>)</t>
    <phoneticPr fontId="2" type="noConversion"/>
  </si>
  <si>
    <t>처리기간     즉시</t>
    <phoneticPr fontId="2" type="noConversion"/>
  </si>
  <si>
    <t>간이과세자 부가가치세</t>
    <phoneticPr fontId="2" type="noConversion"/>
  </si>
  <si>
    <t>[</t>
    <phoneticPr fontId="2" type="noConversion"/>
  </si>
  <si>
    <t>]</t>
    <phoneticPr fontId="2" type="noConversion"/>
  </si>
  <si>
    <t>] 예정신고서</t>
    <phoneticPr fontId="2" type="noConversion"/>
  </si>
  <si>
    <t>(앞쪽)</t>
    <phoneticPr fontId="2" type="noConversion"/>
  </si>
  <si>
    <t>] 신고서</t>
    <phoneticPr fontId="2" type="noConversion"/>
  </si>
  <si>
    <t>] 기한후과세표준신고서</t>
    <phoneticPr fontId="2" type="noConversion"/>
  </si>
  <si>
    <t>√</t>
    <phoneticPr fontId="2" type="noConversion"/>
  </si>
  <si>
    <t>√</t>
    <phoneticPr fontId="2" type="noConversion"/>
  </si>
  <si>
    <t>「부가가치세법시행령」 제75조제5항 및 「국세기본법」 제45조의3의 규정에 의하여 신고하며, 위 내용을 충분히 검토하였고</t>
    <phoneticPr fontId="2" type="noConversion"/>
  </si>
  <si>
    <t>041) 567-6764</t>
    <phoneticPr fontId="2" type="noConversion"/>
  </si>
  <si>
    <t>세무대리인은 조세전문자격자로서 위 신고서를 성실하고 공정하게 작성하였음을 확인합니다.</t>
    <phoneticPr fontId="2" type="noConversion"/>
  </si>
  <si>
    <t>② 과세표준명세</t>
    <phoneticPr fontId="2" type="noConversion"/>
  </si>
  <si>
    <t>① 신고내용</t>
    <phoneticPr fontId="2" type="noConversion"/>
  </si>
  <si>
    <t>③ 면세수입금액</t>
    <phoneticPr fontId="2" type="noConversion"/>
  </si>
  <si>
    <t>④ 국세환급금계좌신고</t>
    <phoneticPr fontId="2" type="noConversion"/>
  </si>
  <si>
    <t>음식및숙박업</t>
    <phoneticPr fontId="2" type="noConversion"/>
  </si>
  <si>
    <t>041) 567-7996</t>
    <phoneticPr fontId="2" type="noConversion"/>
  </si>
  <si>
    <t>관리번호</t>
    <phoneticPr fontId="2" type="noConversion"/>
  </si>
  <si>
    <t>사
업
자</t>
    <phoneticPr fontId="2" type="noConversion"/>
  </si>
  <si>
    <r>
      <t>매입세금계산서등수취</t>
    </r>
    <r>
      <rPr>
        <b/>
        <sz val="9"/>
        <color theme="1"/>
        <rFont val="굴림"/>
        <family val="3"/>
        <charset val="129"/>
      </rPr>
      <t>세액</t>
    </r>
    <r>
      <rPr>
        <sz val="9"/>
        <color theme="1"/>
        <rFont val="굴림"/>
        <family val="3"/>
        <charset val="129"/>
      </rPr>
      <t>공제</t>
    </r>
    <phoneticPr fontId="2" type="noConversion"/>
  </si>
  <si>
    <t>클라라</t>
    <phoneticPr fontId="2" type="noConversion"/>
  </si>
  <si>
    <t>마틴카일</t>
    <phoneticPr fontId="2" type="noConversion"/>
  </si>
  <si>
    <t>010-9088-1234</t>
    <phoneticPr fontId="2" type="noConversion"/>
  </si>
  <si>
    <t>041-552-1234</t>
    <phoneticPr fontId="2" type="noConversion"/>
  </si>
  <si>
    <r>
      <t>소매업, 재생용 재료수집및 판매업,</t>
    </r>
    <r>
      <rPr>
        <b/>
        <sz val="8"/>
        <color theme="1"/>
        <rFont val="굴림"/>
        <family val="3"/>
        <charset val="129"/>
      </rPr>
      <t>음식점업</t>
    </r>
    <phoneticPr fontId="2" type="noConversion"/>
  </si>
  <si>
    <r>
      <t xml:space="preserve">건설업, </t>
    </r>
    <r>
      <rPr>
        <b/>
        <sz val="8"/>
        <color theme="1"/>
        <rFont val="굴림"/>
        <family val="3"/>
        <charset val="129"/>
      </rPr>
      <t xml:space="preserve"> 부동산임대업,  기타서비스업</t>
    </r>
    <phoneticPr fontId="2" type="noConversion"/>
  </si>
  <si>
    <r>
      <t xml:space="preserve">제조업 농·임·어업, 숙박업, </t>
    </r>
    <r>
      <rPr>
        <b/>
        <sz val="8"/>
        <rFont val="굴림"/>
        <family val="3"/>
        <charset val="129"/>
      </rPr>
      <t>운수</t>
    </r>
    <r>
      <rPr>
        <sz val="8"/>
        <color theme="1"/>
        <rFont val="굴림"/>
        <family val="3"/>
        <charset val="129"/>
      </rPr>
      <t>및통신업</t>
    </r>
    <phoneticPr fontId="2" type="noConversion"/>
  </si>
  <si>
    <t>/</t>
    <phoneticPr fontId="2" type="noConversion"/>
  </si>
  <si>
    <t>세금계산서발급분</t>
    <phoneticPr fontId="2" type="noConversion"/>
  </si>
  <si>
    <t>(1)</t>
    <phoneticPr fontId="2" type="noConversion"/>
  </si>
  <si>
    <t>/</t>
    <phoneticPr fontId="2" type="noConversion"/>
  </si>
  <si>
    <t>매입자발행세금계산서</t>
    <phoneticPr fontId="2" type="noConversion"/>
  </si>
  <si>
    <t>신용카드 . 현금영수증발행분</t>
    <phoneticPr fontId="2" type="noConversion"/>
  </si>
  <si>
    <t>기타(정규영수증외매출분)</t>
    <phoneticPr fontId="2" type="noConversion"/>
  </si>
  <si>
    <t>과세</t>
    <phoneticPr fontId="2" type="noConversion"/>
  </si>
  <si>
    <t>영
세
율</t>
    <phoneticPr fontId="2" type="noConversion"/>
  </si>
  <si>
    <t>예정신고누락분</t>
    <phoneticPr fontId="2" type="noConversion"/>
  </si>
  <si>
    <t>대손세액가감</t>
    <phoneticPr fontId="2" type="noConversion"/>
  </si>
  <si>
    <t>세금계산서
수취분</t>
    <phoneticPr fontId="2" type="noConversion"/>
  </si>
  <si>
    <t>일반매입</t>
    <phoneticPr fontId="2" type="noConversion"/>
  </si>
  <si>
    <t>고정자산매입</t>
    <phoneticPr fontId="2" type="noConversion"/>
  </si>
  <si>
    <t>매입
세액</t>
    <phoneticPr fontId="2" type="noConversion"/>
  </si>
  <si>
    <t>과세
표준
및
매출
세액</t>
    <phoneticPr fontId="2" type="noConversion"/>
  </si>
  <si>
    <t>(18)</t>
    <phoneticPr fontId="2" type="noConversion"/>
  </si>
  <si>
    <t>예정고지세액</t>
    <phoneticPr fontId="2" type="noConversion"/>
  </si>
  <si>
    <t>가산세액계</t>
    <phoneticPr fontId="2" type="noConversion"/>
  </si>
  <si>
    <t>경감
·
공제
세액</t>
    <phoneticPr fontId="2" type="noConversion"/>
  </si>
  <si>
    <t>신용카드매출전표등발행공제등</t>
    <phoneticPr fontId="2" type="noConversion"/>
  </si>
  <si>
    <t>예정신고미환급세액</t>
    <phoneticPr fontId="2" type="noConversion"/>
  </si>
  <si>
    <t>지점</t>
    <phoneticPr fontId="2" type="noConversion"/>
  </si>
  <si>
    <t>계좌번호</t>
    <phoneticPr fontId="2" type="noConversion"/>
  </si>
  <si>
    <t>폐업일</t>
    <phoneticPr fontId="2" type="noConversion"/>
  </si>
  <si>
    <t>폐업사유</t>
    <phoneticPr fontId="2" type="noConversion"/>
  </si>
  <si>
    <t>업 태</t>
    <phoneticPr fontId="2" type="noConversion"/>
  </si>
  <si>
    <t>종 목</t>
    <phoneticPr fontId="2" type="noConversion"/>
  </si>
  <si>
    <t>업종코드</t>
    <phoneticPr fontId="2" type="noConversion"/>
  </si>
  <si>
    <t>도매업소매</t>
    <phoneticPr fontId="2" type="noConversion"/>
  </si>
  <si>
    <t>철재류</t>
    <phoneticPr fontId="2" type="noConversion"/>
  </si>
  <si>
    <t>수입금액제외</t>
    <phoneticPr fontId="2" type="noConversion"/>
  </si>
  <si>
    <t>합        계</t>
    <phoneticPr fontId="2" type="noConversion"/>
  </si>
  <si>
    <t>신고인</t>
    <phoneticPr fontId="2" type="noConversion"/>
  </si>
  <si>
    <t>(서명또는인)</t>
    <phoneticPr fontId="2" type="noConversion"/>
  </si>
  <si>
    <t>세무서장 귀하</t>
    <phoneticPr fontId="2" type="noConversion"/>
  </si>
  <si>
    <t>첨부서류</t>
    <phoneticPr fontId="2" type="noConversion"/>
  </si>
  <si>
    <t xml:space="preserve">  뒤쪽 참조</t>
    <phoneticPr fontId="2" type="noConversion"/>
  </si>
  <si>
    <t>사업자등록번호</t>
    <phoneticPr fontId="2" type="noConversion"/>
  </si>
  <si>
    <t>세액</t>
    <phoneticPr fontId="2" type="noConversion"/>
  </si>
  <si>
    <t>사업장주소</t>
    <phoneticPr fontId="2" type="noConversion"/>
  </si>
  <si>
    <t>상 호
(법인명)</t>
    <phoneticPr fontId="2" type="noConversion"/>
  </si>
  <si>
    <t>주민(법인)
등록번호</t>
    <phoneticPr fontId="2" type="noConversion"/>
  </si>
  <si>
    <t>성 명
(대표자명)</t>
    <phoneticPr fontId="2" type="noConversion"/>
  </si>
  <si>
    <t>주소지</t>
    <phoneticPr fontId="2" type="noConversion"/>
  </si>
  <si>
    <t>□ 신고기간</t>
    <phoneticPr fontId="2" type="noConversion"/>
  </si>
  <si>
    <t>년</t>
    <phoneticPr fontId="2" type="noConversion"/>
  </si>
  <si>
    <t>제</t>
    <phoneticPr fontId="2" type="noConversion"/>
  </si>
  <si>
    <t>기</t>
    <phoneticPr fontId="2" type="noConversion"/>
  </si>
  <si>
    <t>일반과세자 부가가치세</t>
    <phoneticPr fontId="2" type="noConversion"/>
  </si>
  <si>
    <t>예정</t>
    <phoneticPr fontId="2" type="noConversion"/>
  </si>
  <si>
    <t>기한후과세표준</t>
    <phoneticPr fontId="2" type="noConversion"/>
  </si>
  <si>
    <t>영세율등조기환급</t>
    <phoneticPr fontId="2" type="noConversion"/>
  </si>
  <si>
    <t>확정</t>
    <phoneticPr fontId="2" type="noConversion"/>
  </si>
  <si>
    <t>신고서</t>
    <phoneticPr fontId="2" type="noConversion"/>
  </si>
  <si>
    <t>(제1장앞쪽)</t>
    <phoneticPr fontId="2" type="noConversion"/>
  </si>
  <si>
    <t>금         액</t>
    <phoneticPr fontId="2" type="noConversion"/>
  </si>
  <si>
    <t>041) 567-6764</t>
    <phoneticPr fontId="2" type="noConversion"/>
  </si>
  <si>
    <t>금      액</t>
    <phoneticPr fontId="2" type="noConversion"/>
  </si>
  <si>
    <t>세      액</t>
    <phoneticPr fontId="2" type="noConversion"/>
  </si>
  <si>
    <t>세금계산서</t>
    <phoneticPr fontId="2" type="noConversion"/>
  </si>
  <si>
    <t>영세율</t>
    <phoneticPr fontId="2" type="noConversion"/>
  </si>
  <si>
    <t>(7) 매출</t>
    <phoneticPr fontId="2" type="noConversion"/>
  </si>
  <si>
    <t>세금계산서</t>
    <phoneticPr fontId="2" type="noConversion"/>
  </si>
  <si>
    <t>(12)매입</t>
    <phoneticPr fontId="2" type="noConversion"/>
  </si>
  <si>
    <t>뒤쪽참조</t>
    <phoneticPr fontId="2" type="noConversion"/>
  </si>
  <si>
    <t>고정자산매입</t>
    <phoneticPr fontId="2" type="noConversion"/>
  </si>
  <si>
    <t>의제매입세액</t>
    <phoneticPr fontId="2" type="noConversion"/>
  </si>
  <si>
    <t>과세사업전환매입세액</t>
    <phoneticPr fontId="2" type="noConversion"/>
  </si>
  <si>
    <t>재고매입세액</t>
    <phoneticPr fontId="2" type="noConversion"/>
  </si>
  <si>
    <t>변제대손세액</t>
    <phoneticPr fontId="2" type="noConversion"/>
  </si>
  <si>
    <t>공제받지못할매입세액</t>
    <phoneticPr fontId="2" type="noConversion"/>
  </si>
  <si>
    <t>대손처분받은세액</t>
    <phoneticPr fontId="2" type="noConversion"/>
  </si>
  <si>
    <t>(16)
공제받지
못       할
매입세액
명       세</t>
    <phoneticPr fontId="2" type="noConversion"/>
  </si>
  <si>
    <t>(56)</t>
  </si>
  <si>
    <t>(57)</t>
  </si>
  <si>
    <t>(58)</t>
  </si>
  <si>
    <t>(60)</t>
  </si>
  <si>
    <t>(61)</t>
  </si>
  <si>
    <t>전자세금계산서발급세액공제</t>
    <phoneticPr fontId="2" type="noConversion"/>
  </si>
  <si>
    <t>택시운송사업자경감세액</t>
    <phoneticPr fontId="2" type="noConversion"/>
  </si>
  <si>
    <t>현금영수증사업자세액공제</t>
    <phoneticPr fontId="2" type="noConversion"/>
  </si>
  <si>
    <t>(59)</t>
    <phoneticPr fontId="2" type="noConversion"/>
  </si>
  <si>
    <t>(62)</t>
  </si>
  <si>
    <t>(63)</t>
  </si>
  <si>
    <t>(64)</t>
  </si>
  <si>
    <t>(65)</t>
  </si>
  <si>
    <t>(66)</t>
  </si>
  <si>
    <t>(67)</t>
  </si>
  <si>
    <t>(68)</t>
  </si>
  <si>
    <t>(69)</t>
  </si>
  <si>
    <t>(70)</t>
  </si>
  <si>
    <t>(71)</t>
  </si>
  <si>
    <t>(72)</t>
  </si>
  <si>
    <t>(73)</t>
  </si>
  <si>
    <t>(74)</t>
  </si>
  <si>
    <t>사업자미등록등</t>
    <phoneticPr fontId="2" type="noConversion"/>
  </si>
  <si>
    <t>지연발급등</t>
    <phoneticPr fontId="2" type="noConversion"/>
  </si>
  <si>
    <t>지연수취</t>
    <phoneticPr fontId="2" type="noConversion"/>
  </si>
  <si>
    <t>미발급등</t>
    <phoneticPr fontId="2" type="noConversion"/>
  </si>
  <si>
    <t>지연전송</t>
    <phoneticPr fontId="2" type="noConversion"/>
  </si>
  <si>
    <t>미전송</t>
    <phoneticPr fontId="2" type="noConversion"/>
  </si>
  <si>
    <t>제출불성실</t>
    <phoneticPr fontId="2" type="noConversion"/>
  </si>
  <si>
    <t>지연제출</t>
    <phoneticPr fontId="2" type="noConversion"/>
  </si>
  <si>
    <t>무신고 (일반)</t>
    <phoneticPr fontId="2" type="noConversion"/>
  </si>
  <si>
    <t>무신고 (부당)</t>
    <phoneticPr fontId="2" type="noConversion"/>
  </si>
  <si>
    <t>과소·초과환급신고(일반)</t>
    <phoneticPr fontId="2" type="noConversion"/>
  </si>
  <si>
    <t>과소·초과환급신고(부당)</t>
    <phoneticPr fontId="2" type="noConversion"/>
  </si>
  <si>
    <t xml:space="preserve"> 세금계산서</t>
    <phoneticPr fontId="2" type="noConversion"/>
  </si>
  <si>
    <t xml:space="preserve"> 전자세금계산서
 발급명세서 전송</t>
    <phoneticPr fontId="2" type="noConversion"/>
  </si>
  <si>
    <t xml:space="preserve"> 세금계산서
 합계표</t>
    <phoneticPr fontId="2" type="noConversion"/>
  </si>
  <si>
    <t xml:space="preserve"> 신고불성실</t>
    <phoneticPr fontId="2" type="noConversion"/>
  </si>
  <si>
    <t>납부불성실</t>
    <phoneticPr fontId="2" type="noConversion"/>
  </si>
  <si>
    <t>영세율과세표준신고불성실</t>
    <phoneticPr fontId="2" type="noConversion"/>
  </si>
  <si>
    <t>현금매출명세서불성실</t>
    <phoneticPr fontId="2" type="noConversion"/>
  </si>
  <si>
    <t>부동산임대공급가액명세서불성실</t>
    <phoneticPr fontId="2" type="noConversion"/>
  </si>
  <si>
    <t>면세사업
수입금액</t>
    <phoneticPr fontId="2" type="noConversion"/>
  </si>
  <si>
    <t>금  액</t>
    <phoneticPr fontId="2" type="noConversion"/>
  </si>
  <si>
    <t>코드번호</t>
    <phoneticPr fontId="2" type="noConversion"/>
  </si>
  <si>
    <t>계산서발급
및 수취명세</t>
    <phoneticPr fontId="2" type="noConversion"/>
  </si>
  <si>
    <t>계산서 발급금액</t>
    <phoneticPr fontId="2" type="noConversion"/>
  </si>
  <si>
    <t>계산서 수취금액</t>
    <phoneticPr fontId="2" type="noConversion"/>
  </si>
  <si>
    <t>(2장앞쪽)</t>
    <phoneticPr fontId="2" type="noConversion"/>
  </si>
  <si>
    <t>※ 이 쪽은 해당 사항이 있는 사업장만 사용합니다.</t>
    <phoneticPr fontId="2" type="noConversion"/>
  </si>
  <si>
    <t>-</t>
    <phoneticPr fontId="2" type="noConversion"/>
  </si>
  <si>
    <t>* 사업자등록번호는 반드시 적으시기 바랍니다.</t>
    <phoneticPr fontId="2" type="noConversion"/>
  </si>
  <si>
    <t>업          태</t>
    <phoneticPr fontId="2" type="noConversion"/>
  </si>
  <si>
    <t>종          목</t>
    <phoneticPr fontId="2" type="noConversion"/>
  </si>
  <si>
    <t>041-567-6764</t>
    <phoneticPr fontId="2" type="noConversion"/>
  </si>
  <si>
    <t>충남 천안시 서북구 오성로 103,6층(두정동,청풍프라자</t>
    <phoneticPr fontId="2" type="noConversion"/>
  </si>
  <si>
    <t>주민등록번호일때(법인등록번호no)</t>
    <phoneticPr fontId="2" type="noConversion"/>
  </si>
  <si>
    <t>http://cafe.daum.net/transtax</t>
    <phoneticPr fontId="2" type="noConversion"/>
  </si>
  <si>
    <t xml:space="preserve">홈택스(www.hometax.go.kr)에서도 신청할 수 있습니다.
</t>
    <phoneticPr fontId="2" type="noConversion"/>
  </si>
  <si>
    <t>신청할 수 있습니다.</t>
    <phoneticPr fontId="2" type="noConversion"/>
  </si>
  <si>
    <t>은행</t>
    <phoneticPr fontId="2" type="noConversion"/>
  </si>
  <si>
    <t>과  세  표  준  명  세</t>
    <phoneticPr fontId="2" type="noConversion"/>
  </si>
  <si>
    <t>처리기간   즉시</t>
    <phoneticPr fontId="2" type="noConversion"/>
  </si>
  <si>
    <t xml:space="preserve">홈택스(www.hometax.go.kr)에서도 
</t>
    <phoneticPr fontId="2" type="noConversion"/>
  </si>
  <si>
    <t>■ 부가가치세법 시행규칙 [별지 제21호서식] &lt;개정 2016.3.9.&gt;</t>
    <phoneticPr fontId="2" type="noConversion"/>
  </si>
  <si>
    <t>❶ 신 고 내 용</t>
    <phoneticPr fontId="2" type="noConversion"/>
  </si>
  <si>
    <t>❷</t>
    <phoneticPr fontId="2" type="noConversion"/>
  </si>
  <si>
    <t>❸</t>
    <phoneticPr fontId="2" type="noConversion"/>
  </si>
  <si>
    <t>❹</t>
    <phoneticPr fontId="2" type="noConversion"/>
  </si>
  <si>
    <t>㉮</t>
    <phoneticPr fontId="2" type="noConversion"/>
  </si>
  <si>
    <t>㉯</t>
    <phoneticPr fontId="2" type="noConversion"/>
  </si>
  <si>
    <t>㉰</t>
    <phoneticPr fontId="2" type="noConversion"/>
  </si>
  <si>
    <t>㉱</t>
    <phoneticPr fontId="2" type="noConversion"/>
  </si>
  <si>
    <t>㉲</t>
    <phoneticPr fontId="2" type="noConversion"/>
  </si>
  <si>
    <t>㉳</t>
    <phoneticPr fontId="2" type="noConversion"/>
  </si>
  <si>
    <t>㉴</t>
    <phoneticPr fontId="2" type="noConversion"/>
  </si>
  <si>
    <t>㉵</t>
    <phoneticPr fontId="2" type="noConversion"/>
  </si>
  <si>
    <t>수출기업 수입분 납부유예</t>
    <phoneticPr fontId="2" type="noConversion"/>
  </si>
  <si>
    <t>(10-1)</t>
    <phoneticPr fontId="2" type="noConversion"/>
  </si>
  <si>
    <t>그 밖의 공제매입세액</t>
    <phoneticPr fontId="2" type="noConversion"/>
  </si>
  <si>
    <t>합    계(10)-(10-1)+(11)+(12)+(13)+(14)</t>
    <phoneticPr fontId="2" type="noConversion"/>
  </si>
  <si>
    <t>공제받지  못할  매입세액</t>
    <phoneticPr fontId="2" type="noConversion"/>
  </si>
  <si>
    <t xml:space="preserve">차감계    (15)-(16) </t>
    <phoneticPr fontId="2" type="noConversion"/>
  </si>
  <si>
    <t>납부(환급)세액      (매출세액 ㉮ - 매입세액 ㉯)</t>
    <phoneticPr fontId="2" type="noConversion"/>
  </si>
  <si>
    <t>그 밖의 경감·공제세액</t>
    <phoneticPr fontId="2" type="noConversion"/>
  </si>
  <si>
    <t>사업양수자의 대리납부 기납부세액</t>
    <phoneticPr fontId="2" type="noConversion"/>
  </si>
  <si>
    <t>매입자 납부특례 기납부세액</t>
    <phoneticPr fontId="2" type="noConversion"/>
  </si>
  <si>
    <t>(24)</t>
    <phoneticPr fontId="2" type="noConversion"/>
  </si>
  <si>
    <t>(25)</t>
    <phoneticPr fontId="2" type="noConversion"/>
  </si>
  <si>
    <t>㉶</t>
    <phoneticPr fontId="2" type="noConversion"/>
  </si>
  <si>
    <t>차감ㆍ가감하여 납부할 세액(환급받을 세액)(㉰-㉱-㉲-㉳-㉴-㉵+㉶)</t>
    <phoneticPr fontId="2" type="noConversion"/>
  </si>
  <si>
    <t>(26)</t>
    <phoneticPr fontId="2" type="noConversion"/>
  </si>
  <si>
    <t>총괄 납부 사업자가 납부할 세액(환급받을 세액)</t>
    <phoneticPr fontId="2" type="noConversion"/>
  </si>
  <si>
    <t>국세환급금계좌신고</t>
    <phoneticPr fontId="2" type="noConversion"/>
  </si>
  <si>
    <t>(환급세액이2천만원 미만인 경우)</t>
    <phoneticPr fontId="2" type="noConversion"/>
  </si>
  <si>
    <t>폐     업     신     고</t>
    <phoneticPr fontId="2" type="noConversion"/>
  </si>
  <si>
    <t>(27)</t>
    <phoneticPr fontId="2" type="noConversion"/>
  </si>
  <si>
    <t>(28)</t>
    <phoneticPr fontId="2" type="noConversion"/>
  </si>
  <si>
    <t>(29)</t>
    <phoneticPr fontId="2" type="noConversion"/>
  </si>
  <si>
    <t>(30)</t>
    <phoneticPr fontId="2" type="noConversion"/>
  </si>
  <si>
    <t>(31)</t>
    <phoneticPr fontId="2" type="noConversion"/>
  </si>
  <si>
    <t>세무대리인은 조세전문자격자로서 위 신고서를 성실하고 공정하게
작성하였음을 확인합니다.</t>
    <phoneticPr fontId="2" type="noConversion"/>
  </si>
  <si>
    <r>
      <t xml:space="preserve">「부가가치세법」 제48조ㆍ제49조 또는 제59조와 「국세기본법」 제45조의3에 따라 위의 내용을 신고하며, </t>
    </r>
    <r>
      <rPr>
        <b/>
        <sz val="6.5"/>
        <color theme="1"/>
        <rFont val="굴림"/>
        <family val="3"/>
        <charset val="129"/>
      </rPr>
      <t>위 내용을 충분히 검토하였고 신고인이 알고 있는 사실 그대로를 정확하게 적었음을 확인합니다.</t>
    </r>
    <phoneticPr fontId="2" type="noConversion"/>
  </si>
  <si>
    <t>210㎜×297㎜[백상지 80g/㎡(재활용품)]</t>
    <phoneticPr fontId="2" type="noConversion"/>
  </si>
  <si>
    <t>예정신고
누  락  분
명       세</t>
    <phoneticPr fontId="2" type="noConversion"/>
  </si>
  <si>
    <t>(32)</t>
    <phoneticPr fontId="2" type="noConversion"/>
  </si>
  <si>
    <t>(33)</t>
    <phoneticPr fontId="2" type="noConversion"/>
  </si>
  <si>
    <t>(34)</t>
    <phoneticPr fontId="2" type="noConversion"/>
  </si>
  <si>
    <t>(35)</t>
    <phoneticPr fontId="2" type="noConversion"/>
  </si>
  <si>
    <t>(36)</t>
    <phoneticPr fontId="2" type="noConversion"/>
  </si>
  <si>
    <t>(37)</t>
    <phoneticPr fontId="2" type="noConversion"/>
  </si>
  <si>
    <t>(38)</t>
    <phoneticPr fontId="2" type="noConversion"/>
  </si>
  <si>
    <t>(39)</t>
    <phoneticPr fontId="2" type="noConversion"/>
  </si>
  <si>
    <t>(14)
그 밖의 공제
매 입 세 액
명          세</t>
    <phoneticPr fontId="2" type="noConversion"/>
  </si>
  <si>
    <t>신용카드매출전표등
수령명세서 제출분</t>
    <phoneticPr fontId="2" type="noConversion"/>
  </si>
  <si>
    <t>(40)</t>
    <phoneticPr fontId="2" type="noConversion"/>
  </si>
  <si>
    <t>(41)</t>
    <phoneticPr fontId="2" type="noConversion"/>
  </si>
  <si>
    <t>(42)</t>
    <phoneticPr fontId="2" type="noConversion"/>
  </si>
  <si>
    <t>(43)</t>
    <phoneticPr fontId="2" type="noConversion"/>
  </si>
  <si>
    <t>(44)</t>
    <phoneticPr fontId="2" type="noConversion"/>
  </si>
  <si>
    <t>(45)</t>
    <phoneticPr fontId="2" type="noConversion"/>
  </si>
  <si>
    <t>(46)</t>
    <phoneticPr fontId="2" type="noConversion"/>
  </si>
  <si>
    <t>(47)</t>
    <phoneticPr fontId="2" type="noConversion"/>
  </si>
  <si>
    <t>(48)</t>
    <phoneticPr fontId="2" type="noConversion"/>
  </si>
  <si>
    <t>재활용폐자원등 매입세액</t>
    <phoneticPr fontId="2" type="noConversion"/>
  </si>
  <si>
    <t>외국인 관광객에 대한 환급세액</t>
    <phoneticPr fontId="2" type="noConversion"/>
  </si>
  <si>
    <t>구          분</t>
    <phoneticPr fontId="2" type="noConversion"/>
  </si>
  <si>
    <t>(49)</t>
    <phoneticPr fontId="2" type="noConversion"/>
  </si>
  <si>
    <t>(50)</t>
    <phoneticPr fontId="2" type="noConversion"/>
  </si>
  <si>
    <t>(51)</t>
    <phoneticPr fontId="2" type="noConversion"/>
  </si>
  <si>
    <t>(52)</t>
    <phoneticPr fontId="2" type="noConversion"/>
  </si>
  <si>
    <t>공통매입세액면세사업등분</t>
    <phoneticPr fontId="2" type="noConversion"/>
  </si>
  <si>
    <t>(18)
그 밖의
경감 · 공제
세액 명세</t>
    <phoneticPr fontId="2" type="noConversion"/>
  </si>
  <si>
    <t>(53)</t>
    <phoneticPr fontId="2" type="noConversion"/>
  </si>
  <si>
    <t>(54)</t>
    <phoneticPr fontId="2" type="noConversion"/>
  </si>
  <si>
    <t>(55)</t>
    <phoneticPr fontId="2" type="noConversion"/>
  </si>
  <si>
    <t>(25)
가산세명세</t>
    <phoneticPr fontId="2" type="noConversion"/>
  </si>
  <si>
    <t>뒤쪽참조</t>
    <phoneticPr fontId="2" type="noConversion"/>
  </si>
  <si>
    <t>거래계좌 미사용</t>
    <phoneticPr fontId="2" type="noConversion"/>
  </si>
  <si>
    <t>거래계좌 지연입금</t>
    <phoneticPr fontId="2" type="noConversion"/>
  </si>
  <si>
    <t>매입자 납부특례</t>
    <phoneticPr fontId="2" type="noConversion"/>
  </si>
  <si>
    <t>(75)</t>
    <phoneticPr fontId="2" type="noConversion"/>
  </si>
  <si>
    <t>(76)</t>
    <phoneticPr fontId="2" type="noConversion"/>
  </si>
  <si>
    <t>(77)</t>
    <phoneticPr fontId="2" type="noConversion"/>
  </si>
  <si>
    <t>(81) 합계</t>
    <phoneticPr fontId="2" type="noConversion"/>
  </si>
  <si>
    <t>(78)</t>
    <phoneticPr fontId="2" type="noConversion"/>
  </si>
  <si>
    <t>(79)</t>
    <phoneticPr fontId="2" type="noConversion"/>
  </si>
  <si>
    <t>(80)</t>
    <phoneticPr fontId="2" type="noConversion"/>
  </si>
  <si>
    <t>(82)</t>
    <phoneticPr fontId="2" type="noConversion"/>
  </si>
  <si>
    <t>(83)</t>
    <phoneticPr fontId="2" type="noConversion"/>
  </si>
  <si>
    <t>생산요소</t>
    <phoneticPr fontId="2" type="noConversion"/>
  </si>
  <si>
    <t>매입자발행세금계산서</t>
    <phoneticPr fontId="2" type="noConversion"/>
  </si>
  <si>
    <t>신용카드 . 현금영수증발행분</t>
    <phoneticPr fontId="2" type="noConversion"/>
  </si>
  <si>
    <t>기타(정규영수증외매출분)</t>
    <phoneticPr fontId="2" type="noConversion"/>
  </si>
  <si>
    <t>세금계산서발급분</t>
    <phoneticPr fontId="2" type="noConversion"/>
  </si>
  <si>
    <t>기타</t>
    <phoneticPr fontId="2" type="noConversion"/>
  </si>
  <si>
    <t>대손세액가감</t>
    <phoneticPr fontId="2" type="noConversion"/>
  </si>
  <si>
    <t>합계</t>
    <phoneticPr fontId="2" type="noConversion"/>
  </si>
  <si>
    <t>수출기업 수입분 납부유예</t>
    <phoneticPr fontId="2" type="noConversion"/>
  </si>
  <si>
    <t>고정자산매입</t>
    <phoneticPr fontId="2" type="noConversion"/>
  </si>
  <si>
    <t>예정신고누락분</t>
    <phoneticPr fontId="2" type="noConversion"/>
  </si>
  <si>
    <t>합        계</t>
    <phoneticPr fontId="2" type="noConversion"/>
  </si>
  <si>
    <t>업 태</t>
    <phoneticPr fontId="2" type="noConversion"/>
  </si>
  <si>
    <t>종 목</t>
    <phoneticPr fontId="2" type="noConversion"/>
  </si>
  <si>
    <t>합계(10)-(10-1)+(11)+(12)+(13)+(14)</t>
    <phoneticPr fontId="2" type="noConversion"/>
  </si>
  <si>
    <t>생년월일
(법인등록번호)</t>
    <phoneticPr fontId="2" type="noConversion"/>
  </si>
  <si>
    <t>010-2518-7899</t>
    <phoneticPr fontId="2" type="noConversion"/>
  </si>
  <si>
    <t>지역농축협</t>
    <phoneticPr fontId="2" type="noConversion"/>
  </si>
  <si>
    <t>운수업</t>
    <phoneticPr fontId="2" type="noConversion"/>
  </si>
  <si>
    <t>용달차</t>
    <phoneticPr fontId="2" type="noConversion"/>
  </si>
  <si>
    <t>선우회계법인 주홍선회계사 · 세무사</t>
    <phoneticPr fontId="2" type="noConversion"/>
  </si>
  <si>
    <t>세무서장 귀하</t>
    <phoneticPr fontId="2" type="noConversion"/>
  </si>
  <si>
    <t>기         타</t>
    <phoneticPr fontId="2" type="noConversion"/>
  </si>
  <si>
    <t>합         계</t>
    <phoneticPr fontId="2" type="noConversion"/>
  </si>
  <si>
    <t>일 반 매 입</t>
    <phoneticPr fontId="2" type="noConversion"/>
  </si>
  <si>
    <t>용달화물 주황규</t>
    <phoneticPr fontId="2" type="noConversion"/>
  </si>
  <si>
    <t>주황규</t>
    <phoneticPr fontId="2" type="noConversion"/>
  </si>
  <si>
    <t>070-7836-1641</t>
    <phoneticPr fontId="2" type="noConversion"/>
  </si>
  <si>
    <t>041-567-6764</t>
    <phoneticPr fontId="2" type="noConversion"/>
  </si>
  <si>
    <t>http://www.tax4041.co.kr</t>
    <phoneticPr fontId="2" type="noConversion"/>
  </si>
  <si>
    <t>충남 천안시 서북구 오성로 103,6층(두정동,청풍프라자)</t>
    <phoneticPr fontId="2" type="noConversion"/>
  </si>
  <si>
    <t>■ 부가가치세법 시행규칙 [별지 제21호서식] &lt;개정 2021. 3. 16.&gt;</t>
    <phoneticPr fontId="2" type="noConversion"/>
  </si>
  <si>
    <t>(4쪽 중 제1쪽)</t>
    <phoneticPr fontId="2" type="noConversion"/>
  </si>
  <si>
    <t>소규모 개인사업자 부가가치세 감면세액</t>
    <phoneticPr fontId="2" type="noConversion"/>
  </si>
  <si>
    <t>(20-1)</t>
    <phoneticPr fontId="2" type="noConversion"/>
  </si>
  <si>
    <t>신용카드업자가 대리납부한 세액</t>
    <phoneticPr fontId="2" type="noConversion"/>
  </si>
  <si>
    <t>㉷</t>
    <phoneticPr fontId="2" type="noConversion"/>
  </si>
  <si>
    <t>㉸</t>
    <phoneticPr fontId="2" type="noConversion"/>
  </si>
  <si>
    <t>차감ㆍ가감하여 납부할 세액(환급받을 세액) (㉰-㉱-㉲-㉳-㉴-㉵-㉶-㉷+㉸)</t>
    <phoneticPr fontId="2" type="noConversion"/>
  </si>
  <si>
    <r>
      <t>(환급세액이</t>
    </r>
    <r>
      <rPr>
        <sz val="6"/>
        <color rgb="FF0070C0"/>
        <rFont val="굴림"/>
        <family val="3"/>
        <charset val="129"/>
      </rPr>
      <t>5천만원</t>
    </r>
    <r>
      <rPr>
        <sz val="6"/>
        <color theme="1"/>
        <rFont val="굴림"/>
        <family val="3"/>
        <charset val="129"/>
      </rPr>
      <t xml:space="preserve"> 미만인 경우)</t>
    </r>
    <phoneticPr fontId="2" type="noConversion"/>
  </si>
  <si>
    <t>④</t>
    <phoneticPr fontId="2" type="noConversion"/>
  </si>
  <si>
    <t>⑤</t>
    <phoneticPr fontId="2" type="noConversion"/>
  </si>
  <si>
    <t xml:space="preserve">영 세 율  상 호 주 의 </t>
    <phoneticPr fontId="2" type="noConversion"/>
  </si>
  <si>
    <t>여</t>
    <phoneticPr fontId="2" type="noConversion"/>
  </si>
  <si>
    <t>부</t>
    <phoneticPr fontId="2" type="noConversion"/>
  </si>
  <si>
    <t>적용구분</t>
    <phoneticPr fontId="2" type="noConversion"/>
  </si>
  <si>
    <t>업종</t>
    <phoneticPr fontId="2" type="noConversion"/>
  </si>
  <si>
    <t>해당국가</t>
    <phoneticPr fontId="2" type="noConversion"/>
  </si>
  <si>
    <t>210㎜×297㎜[백상지 (80g/㎡) 또는 중질지(80g/㎡)]</t>
    <phoneticPr fontId="2" type="noConversion"/>
  </si>
  <si>
    <t>(4쪽 중 제3쪽)</t>
    <phoneticPr fontId="2" type="noConversion"/>
  </si>
  <si>
    <t>(56)</t>
    <phoneticPr fontId="2" type="noConversion"/>
  </si>
  <si>
    <t>(57)</t>
    <phoneticPr fontId="2" type="noConversion"/>
  </si>
  <si>
    <t>(58)</t>
    <phoneticPr fontId="2" type="noConversion"/>
  </si>
  <si>
    <t>대리납부 세액공제</t>
    <phoneticPr fontId="2" type="noConversion"/>
  </si>
  <si>
    <t>(60)</t>
    <phoneticPr fontId="2" type="noConversion"/>
  </si>
  <si>
    <t>(61)</t>
    <phoneticPr fontId="2" type="noConversion"/>
  </si>
  <si>
    <t>(62)</t>
    <phoneticPr fontId="2" type="noConversion"/>
  </si>
  <si>
    <t>(63)</t>
    <phoneticPr fontId="2" type="noConversion"/>
  </si>
  <si>
    <t>(64)</t>
    <phoneticPr fontId="2" type="noConversion"/>
  </si>
  <si>
    <t>(65)</t>
    <phoneticPr fontId="2" type="noConversion"/>
  </si>
  <si>
    <t>(66)</t>
    <phoneticPr fontId="2" type="noConversion"/>
  </si>
  <si>
    <t>(67)</t>
    <phoneticPr fontId="2" type="noConversion"/>
  </si>
  <si>
    <t>(68)</t>
    <phoneticPr fontId="2" type="noConversion"/>
  </si>
  <si>
    <t>(69)</t>
    <phoneticPr fontId="2" type="noConversion"/>
  </si>
  <si>
    <t>(70)</t>
    <phoneticPr fontId="2" type="noConversion"/>
  </si>
  <si>
    <t>(71)</t>
    <phoneticPr fontId="2" type="noConversion"/>
  </si>
  <si>
    <t>(72)</t>
    <phoneticPr fontId="2" type="noConversion"/>
  </si>
  <si>
    <t>(73)</t>
    <phoneticPr fontId="2" type="noConversion"/>
  </si>
  <si>
    <t>(74)</t>
    <phoneticPr fontId="2" type="noConversion"/>
  </si>
  <si>
    <t>(81)</t>
    <phoneticPr fontId="2" type="noConversion"/>
  </si>
  <si>
    <t>수입금액 제외</t>
    <phoneticPr fontId="2" type="noConversion"/>
  </si>
  <si>
    <t>(83) 합계</t>
    <phoneticPr fontId="2" type="noConversion"/>
  </si>
  <si>
    <t>(84)</t>
    <phoneticPr fontId="2" type="noConversion"/>
  </si>
  <si>
    <t>(85)</t>
    <phoneticPr fontId="2" type="noConversion"/>
  </si>
  <si>
    <t>※ 뒤쪽의 작성방법을 읽고 작성하시기 바랍니다.</t>
    <phoneticPr fontId="2" type="noConversion"/>
  </si>
  <si>
    <t xml:space="preserve">■ 부가가치세법 시행규칙 [별지 제22호서식](2014.03.14 개정) </t>
    <phoneticPr fontId="2" type="noConversion"/>
  </si>
  <si>
    <t xml:space="preserve">홈택스(www.hometax.go.kr)에서도 </t>
    <phoneticPr fontId="2" type="noConversion"/>
  </si>
  <si>
    <t>공제받지 못할 매입세액 명세서</t>
    <phoneticPr fontId="2" type="noConversion"/>
  </si>
  <si>
    <t>월</t>
    <phoneticPr fontId="2" type="noConversion"/>
  </si>
  <si>
    <t>일</t>
    <phoneticPr fontId="2" type="noConversion"/>
  </si>
  <si>
    <t>일)</t>
    <phoneticPr fontId="2" type="noConversion"/>
  </si>
  <si>
    <t xml:space="preserve">※ 뒤쪽의 작성방법을 읽고 작성하시기 바랍니다. </t>
    <phoneticPr fontId="2" type="noConversion"/>
  </si>
  <si>
    <t>1. 제출자 인적사항</t>
    <phoneticPr fontId="2" type="noConversion"/>
  </si>
  <si>
    <t>상호(법인명)</t>
    <phoneticPr fontId="2" type="noConversion"/>
  </si>
  <si>
    <t>성명(대표자)</t>
    <phoneticPr fontId="2" type="noConversion"/>
  </si>
  <si>
    <t>사업자
등록번호</t>
    <phoneticPr fontId="2" type="noConversion"/>
  </si>
  <si>
    <t>2. 공제받지 못할 매입세액 명세</t>
    <phoneticPr fontId="2" type="noConversion"/>
  </si>
  <si>
    <t>매입세액 불공제 사유</t>
    <phoneticPr fontId="2" type="noConversion"/>
  </si>
  <si>
    <t>비고</t>
    <phoneticPr fontId="2" type="noConversion"/>
  </si>
  <si>
    <t>매수</t>
    <phoneticPr fontId="2" type="noConversion"/>
  </si>
  <si>
    <t>공급가액</t>
    <phoneticPr fontId="2" type="noConversion"/>
  </si>
  <si>
    <t>매입세액</t>
    <phoneticPr fontId="2" type="noConversion"/>
  </si>
  <si>
    <t>①</t>
    <phoneticPr fontId="2" type="noConversion"/>
  </si>
  <si>
    <t>필요적 기재사항 누락 등</t>
    <phoneticPr fontId="2" type="noConversion"/>
  </si>
  <si>
    <t>②</t>
    <phoneticPr fontId="2" type="noConversion"/>
  </si>
  <si>
    <t>사업과 직접 관련 없는 지출</t>
    <phoneticPr fontId="2" type="noConversion"/>
  </si>
  <si>
    <t>③</t>
    <phoneticPr fontId="2" type="noConversion"/>
  </si>
  <si>
    <t>비영업용 소형승용자동차 구입ㆍ유지 및 임차</t>
    <phoneticPr fontId="2" type="noConversion"/>
  </si>
  <si>
    <t>접대비 및 이와 유사한 비용 관련</t>
    <phoneticPr fontId="2" type="noConversion"/>
  </si>
  <si>
    <t>면세사업등 관련</t>
    <phoneticPr fontId="2" type="noConversion"/>
  </si>
  <si>
    <t>⑥</t>
    <phoneticPr fontId="2" type="noConversion"/>
  </si>
  <si>
    <t>토지의 자본적 지출 관련</t>
    <phoneticPr fontId="2" type="noConversion"/>
  </si>
  <si>
    <t>⑦</t>
    <phoneticPr fontId="2" type="noConversion"/>
  </si>
  <si>
    <t>사업자등록 전 매입세액</t>
    <phoneticPr fontId="2" type="noConversion"/>
  </si>
  <si>
    <t>⑧</t>
    <phoneticPr fontId="2" type="noConversion"/>
  </si>
  <si>
    <t>금·구리 스크랩 거래계좌 미사용 관련 매입세액</t>
    <phoneticPr fontId="2" type="noConversion"/>
  </si>
  <si>
    <t>⑨</t>
    <phoneticPr fontId="2" type="noConversion"/>
  </si>
  <si>
    <t>3. 공통매입세액 안분 계산 명세</t>
    <phoneticPr fontId="2" type="noConversion"/>
  </si>
  <si>
    <t>일련
번호</t>
    <phoneticPr fontId="2" type="noConversion"/>
  </si>
  <si>
    <t>과세ㆍ면세사업등 공통매입</t>
    <phoneticPr fontId="2" type="noConversion"/>
  </si>
  <si>
    <t>⑫
총공급가액 등</t>
    <phoneticPr fontId="2" type="noConversion"/>
  </si>
  <si>
    <t>⑬
면세공급가액 등</t>
    <phoneticPr fontId="2" type="noConversion"/>
  </si>
  <si>
    <t>⑭ 불공제 매입세액
[⑪×(⑬÷⑫)]</t>
    <phoneticPr fontId="2" type="noConversion"/>
  </si>
  <si>
    <t>⑩ 공급가액</t>
    <phoneticPr fontId="2" type="noConversion"/>
  </si>
  <si>
    <t>⑪ 세액</t>
    <phoneticPr fontId="2" type="noConversion"/>
  </si>
  <si>
    <t>4. 공통매입세액의 정산 명세</t>
    <phoneticPr fontId="2" type="noConversion"/>
  </si>
  <si>
    <t>⑮ 총공통매입
세액</t>
    <phoneticPr fontId="2" type="noConversion"/>
  </si>
  <si>
    <r>
      <rPr>
        <sz val="10"/>
        <color theme="1"/>
        <rFont val="MS Gothic"/>
        <family val="3"/>
        <charset val="128"/>
      </rPr>
      <t>⑰</t>
    </r>
    <r>
      <rPr>
        <sz val="10"/>
        <color theme="1"/>
        <rFont val="돋움체"/>
        <family val="3"/>
        <charset val="129"/>
      </rPr>
      <t xml:space="preserve"> 불공제 매입세액
총액(⑮×</t>
    </r>
    <r>
      <rPr>
        <sz val="10"/>
        <color theme="1"/>
        <rFont val="MS Gothic"/>
        <family val="3"/>
        <charset val="128"/>
      </rPr>
      <t>⑯</t>
    </r>
    <r>
      <rPr>
        <sz val="10"/>
        <color theme="1"/>
        <rFont val="돋움체"/>
        <family val="3"/>
        <charset val="129"/>
      </rPr>
      <t>)</t>
    </r>
    <phoneticPr fontId="2" type="noConversion"/>
  </si>
  <si>
    <r>
      <rPr>
        <sz val="10"/>
        <color theme="1"/>
        <rFont val="MS Gothic"/>
        <family val="3"/>
        <charset val="128"/>
      </rPr>
      <t>⑱</t>
    </r>
    <r>
      <rPr>
        <sz val="10"/>
        <color theme="1"/>
        <rFont val="돋움체"/>
        <family val="3"/>
        <charset val="129"/>
      </rPr>
      <t xml:space="preserve"> 기 불공제
매입세액</t>
    </r>
    <phoneticPr fontId="2" type="noConversion"/>
  </si>
  <si>
    <r>
      <rPr>
        <sz val="10"/>
        <color theme="1"/>
        <rFont val="MS Gothic"/>
        <family val="3"/>
        <charset val="128"/>
      </rPr>
      <t>⑲</t>
    </r>
    <r>
      <rPr>
        <sz val="10"/>
        <color theme="1"/>
        <rFont val="돋움체"/>
        <family val="3"/>
        <charset val="129"/>
      </rPr>
      <t xml:space="preserve"> 가산 또는 공제되는
매입세액(</t>
    </r>
    <r>
      <rPr>
        <sz val="10"/>
        <color theme="1"/>
        <rFont val="MS Gothic"/>
        <family val="3"/>
        <charset val="128"/>
      </rPr>
      <t>⑰</t>
    </r>
    <r>
      <rPr>
        <sz val="10"/>
        <color theme="1"/>
        <rFont val="돋움체"/>
        <family val="3"/>
        <charset val="129"/>
      </rPr>
      <t>-</t>
    </r>
    <r>
      <rPr>
        <sz val="10"/>
        <color theme="1"/>
        <rFont val="MS Gothic"/>
        <family val="3"/>
        <charset val="128"/>
      </rPr>
      <t>⑱</t>
    </r>
    <r>
      <rPr>
        <sz val="10"/>
        <color theme="1"/>
        <rFont val="돋움체"/>
        <family val="3"/>
        <charset val="129"/>
      </rPr>
      <t>)</t>
    </r>
    <phoneticPr fontId="2" type="noConversion"/>
  </si>
  <si>
    <t>5. 납부세액 또는 환급세액 재계산 명세</t>
    <phoneticPr fontId="2" type="noConversion"/>
  </si>
  <si>
    <r>
      <rPr>
        <sz val="10"/>
        <color theme="1"/>
        <rFont val="MS Gothic"/>
        <family val="3"/>
        <charset val="128"/>
      </rPr>
      <t>⑳</t>
    </r>
    <r>
      <rPr>
        <sz val="10"/>
        <color theme="1"/>
        <rFont val="돋움체"/>
        <family val="3"/>
        <charset val="129"/>
      </rPr>
      <t xml:space="preserve"> 해당 재화의
매입세액</t>
    </r>
    <phoneticPr fontId="2" type="noConversion"/>
  </si>
  <si>
    <t>㉒ 증가 또는 감소된
  면세공급가액(사용 면적) 
  비율(%)</t>
    <phoneticPr fontId="2" type="noConversion"/>
  </si>
  <si>
    <r>
      <t>㉓ 가산 또는 공제되는 
   매입세액
   (</t>
    </r>
    <r>
      <rPr>
        <sz val="10"/>
        <color theme="1"/>
        <rFont val="MS Gothic"/>
        <family val="3"/>
        <charset val="128"/>
      </rPr>
      <t>⑳</t>
    </r>
    <r>
      <rPr>
        <sz val="10"/>
        <color theme="1"/>
        <rFont val="돋움체"/>
        <family val="3"/>
        <charset val="129"/>
      </rPr>
      <t>×㉑×㉒)</t>
    </r>
    <phoneticPr fontId="2" type="noConversion"/>
  </si>
  <si>
    <t>공통매입세액 중 면세사업등 해당 세액</t>
    <phoneticPr fontId="2" type="noConversion"/>
  </si>
  <si>
    <t>㈜선우에프에스</t>
    <phoneticPr fontId="2" type="noConversion"/>
  </si>
  <si>
    <r>
      <t xml:space="preserve">⑯
</t>
    </r>
    <r>
      <rPr>
        <sz val="10"/>
        <color theme="1"/>
        <rFont val="돋움"/>
        <family val="3"/>
        <charset val="129"/>
      </rPr>
      <t>면세사업등
확정비율</t>
    </r>
    <r>
      <rPr>
        <sz val="10"/>
        <color theme="1"/>
        <rFont val="MS Gothic"/>
        <family val="3"/>
        <charset val="128"/>
      </rPr>
      <t>(%)</t>
    </r>
    <phoneticPr fontId="2" type="noConversion"/>
  </si>
  <si>
    <t>㉑ 경감률[1-(5/100 또는 
   25/100×경과된
   과세기간의 수)]</t>
    <phoneticPr fontId="2" type="noConversion"/>
  </si>
  <si>
    <t>계산식</t>
    <phoneticPr fontId="2" type="noConversion"/>
  </si>
  <si>
    <t>1.공급가액기준</t>
    <phoneticPr fontId="2" type="noConversion"/>
  </si>
  <si>
    <t>구분</t>
    <phoneticPr fontId="2" type="noConversion"/>
  </si>
  <si>
    <t>매입세금계산서</t>
    <phoneticPr fontId="2" type="noConversion"/>
  </si>
  <si>
    <t>매입신용카드·현금영수증</t>
    <phoneticPr fontId="2" type="noConversion"/>
  </si>
  <si>
    <t>과세,면세 사업 공통배입</t>
    <phoneticPr fontId="2" type="noConversion"/>
  </si>
  <si>
    <t>(10) 공급가액</t>
    <phoneticPr fontId="2" type="noConversion"/>
  </si>
  <si>
    <t>(11) 세액</t>
    <phoneticPr fontId="2" type="noConversion"/>
  </si>
  <si>
    <t>(12)총공급가액 등
(총예정사용면적)</t>
    <phoneticPr fontId="2" type="noConversion"/>
  </si>
  <si>
    <t>(13)면세공급가액 등
(총예정사용면적)</t>
    <phoneticPr fontId="2" type="noConversion"/>
  </si>
  <si>
    <r>
      <t xml:space="preserve">(14)불공제 매입세액
</t>
    </r>
    <r>
      <rPr>
        <sz val="11"/>
        <color theme="1"/>
        <rFont val="돋움체"/>
        <family val="3"/>
        <charset val="129"/>
      </rPr>
      <t>(⑪x⑬÷⑫)</t>
    </r>
    <phoneticPr fontId="2" type="noConversion"/>
  </si>
  <si>
    <t>공통매입세액 안분 계산</t>
    <phoneticPr fontId="2" type="noConversion"/>
  </si>
  <si>
    <t>공통매입세액 정산 내역</t>
    <phoneticPr fontId="2" type="noConversion"/>
  </si>
  <si>
    <t>납부세액 또는 환급세액 재계산 내역</t>
    <phoneticPr fontId="2" type="noConversion"/>
  </si>
  <si>
    <t>총계(불공제매입세액,안분,정산,재계산의 공급가액과 세액)</t>
    <phoneticPr fontId="2" type="noConversion"/>
  </si>
  <si>
    <t>제조업,도매</t>
    <phoneticPr fontId="2" type="noConversion"/>
  </si>
  <si>
    <t>식육가공,포장</t>
    <phoneticPr fontId="2" type="noConversion"/>
  </si>
  <si>
    <t>도매및소매업</t>
    <phoneticPr fontId="2" type="noConversion"/>
  </si>
  <si>
    <t>육류도매업</t>
    <phoneticPr fontId="2" type="noConversion"/>
  </si>
  <si>
    <t>■ 국세기본법 시행규칙 [별지 제16호의2서식] &lt;개정 2020. 3. 13.&gt;</t>
    <phoneticPr fontId="2" type="noConversion"/>
  </si>
  <si>
    <t>과세표준 및 세액의 결정(경정)청구서</t>
    <phoneticPr fontId="2" type="noConversion"/>
  </si>
  <si>
    <t>처리기간</t>
    <phoneticPr fontId="2" type="noConversion"/>
  </si>
  <si>
    <t>2개월</t>
    <phoneticPr fontId="2" type="noConversion"/>
  </si>
  <si>
    <t>청
구
인</t>
    <phoneticPr fontId="2" type="noConversion"/>
  </si>
  <si>
    <t>성      명</t>
    <phoneticPr fontId="2" type="noConversion"/>
  </si>
  <si>
    <t>③ 사 업 자 등 록 번 호</t>
    <phoneticPr fontId="2" type="noConversion"/>
  </si>
  <si>
    <t>1. 청구인란의 인적사항(① ∼ ⑥)은 청구일 현재의 현황을 기준으로 작성합니다. 다만, 합병 등으로 인해 상호 등이 변경된 경우</t>
    <phoneticPr fontId="2" type="noConversion"/>
  </si>
  <si>
    <t xml:space="preserve">   에는 종전의 상호 등을(  )안에 함께 기입해 주시기 바랍니다.</t>
    <phoneticPr fontId="2" type="noConversion"/>
  </si>
  <si>
    <t>주소(거소) 
또는 영업소</t>
    <phoneticPr fontId="2" type="noConversion"/>
  </si>
  <si>
    <t>⑤ 전화번호</t>
    <phoneticPr fontId="2" type="noConversion"/>
  </si>
  <si>
    <t>상      호</t>
    <phoneticPr fontId="2" type="noConversion"/>
  </si>
  <si>
    <t>신 고 내 용</t>
    <phoneticPr fontId="2" type="noConversion"/>
  </si>
  <si>
    <t>법 정  신 고 일</t>
    <phoneticPr fontId="2" type="noConversion"/>
  </si>
  <si>
    <t>⑧ 최 초 신 고 일</t>
    <phoneticPr fontId="2" type="noConversion"/>
  </si>
  <si>
    <t>결정(경정)청구이유</t>
    <phoneticPr fontId="2" type="noConversion"/>
  </si>
  <si>
    <t>구              분</t>
    <phoneticPr fontId="2" type="noConversion"/>
  </si>
  <si>
    <t>최   초   신   고</t>
    <phoneticPr fontId="2" type="noConversion"/>
  </si>
  <si>
    <t>결 정(경 정) 청 구</t>
    <phoneticPr fontId="2" type="noConversion"/>
  </si>
  <si>
    <t>⑩</t>
    <phoneticPr fontId="2" type="noConversion"/>
  </si>
  <si>
    <t>세             목</t>
    <phoneticPr fontId="2" type="noConversion"/>
  </si>
  <si>
    <t>⑪</t>
    <phoneticPr fontId="2" type="noConversion"/>
  </si>
  <si>
    <t>과 세 표 준 금 액</t>
    <phoneticPr fontId="2" type="noConversion"/>
  </si>
  <si>
    <t>⑫</t>
    <phoneticPr fontId="2" type="noConversion"/>
  </si>
  <si>
    <t>산   출   세   액</t>
    <phoneticPr fontId="2" type="noConversion"/>
  </si>
  <si>
    <t>2. ⑫ 산출세액: 각 세법에 따라 계산된 과세표준금액에 해당 세율을 곱하여 산출된 세액을 말합니다.</t>
    <phoneticPr fontId="2" type="noConversion"/>
  </si>
  <si>
    <t>⑬</t>
    <phoneticPr fontId="2" type="noConversion"/>
  </si>
  <si>
    <t>가   산   세   액</t>
    <phoneticPr fontId="2" type="noConversion"/>
  </si>
  <si>
    <t xml:space="preserve">3. ⑬ 가산세액: 각 세법에 규정된 의무의 성실한 이행을 확보하기 위해 그 세법에 따라 산출한 세액에 가산하여 징수하는 금액을 </t>
    <phoneticPr fontId="2" type="noConversion"/>
  </si>
  <si>
    <t>⑭</t>
    <phoneticPr fontId="2" type="noConversion"/>
  </si>
  <si>
    <t>공제 및 감면세액</t>
    <phoneticPr fontId="2" type="noConversion"/>
  </si>
  <si>
    <t xml:space="preserve">                  말하며, 가산금은 해당되지 않습니다.</t>
    <phoneticPr fontId="2" type="noConversion"/>
  </si>
  <si>
    <t>⑮</t>
    <phoneticPr fontId="2" type="noConversion"/>
  </si>
  <si>
    <t>납 부 할 세 액</t>
    <phoneticPr fontId="2" type="noConversion"/>
  </si>
  <si>
    <t>4. ⑭ 공제 및 감면세액: 특정한 정책목적을 달성하기 위해 각 세법에 따라 부여하는 세액공제 및 감면세액을 말합니다.</t>
    <phoneticPr fontId="2" type="noConversion"/>
  </si>
  <si>
    <t>j</t>
    <phoneticPr fontId="2" type="noConversion"/>
  </si>
  <si>
    <t>국세환급금 계좌신고</t>
    <phoneticPr fontId="2" type="noConversion"/>
  </si>
  <si>
    <t>5. ⑮ 납부할 세액: ⑫ 산출세액에 ⑬ 가산세액을 더하고, ⑭ 공제 및 감면세액을 차감한 세액을 말합니다.</t>
    <phoneticPr fontId="2" type="noConversion"/>
  </si>
  <si>
    <t>k</t>
    <phoneticPr fontId="2" type="noConversion"/>
  </si>
  <si>
    <t xml:space="preserve"> 환 급 받 을  세 액</t>
    <phoneticPr fontId="2" type="noConversion"/>
  </si>
  <si>
    <t>6.  국세환급금 계좌신고: 환급받을 세액이 있는 사업자만 적으며, 환급금액이 2천만원 이상인 경우에는 별도로 "계좌개설신고서"를 제출해야 합니다.</t>
    <phoneticPr fontId="2" type="noConversion"/>
  </si>
  <si>
    <t xml:space="preserve">   「국세기본법」 제45조의2, 같은 법 시행령 제25조의3, 「소득세법」 제118조의15 및 같은 법 시행령 </t>
    <phoneticPr fontId="2" type="noConversion"/>
  </si>
  <si>
    <t>제178조의11에 따라 위와 같이 신고합니다.</t>
    <phoneticPr fontId="2" type="noConversion"/>
  </si>
  <si>
    <t>청구인</t>
    <phoneticPr fontId="2" type="noConversion"/>
  </si>
  <si>
    <r>
      <rPr>
        <sz val="13"/>
        <color theme="1"/>
        <rFont val="맑은 고딕"/>
        <family val="3"/>
        <charset val="129"/>
        <scheme val="minor"/>
      </rPr>
      <t xml:space="preserve"> 세무서장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color theme="1"/>
        <rFont val="맑은 고딕"/>
        <family val="3"/>
        <charset val="129"/>
        <scheme val="minor"/>
      </rPr>
      <t>귀하</t>
    </r>
    <phoneticPr fontId="2" type="noConversion"/>
  </si>
  <si>
    <t>결정(경정)청구 사유 증명자료</t>
    <phoneticPr fontId="2" type="noConversion"/>
  </si>
  <si>
    <t>수 수 료</t>
    <phoneticPr fontId="2" type="noConversion"/>
  </si>
  <si>
    <t>없    음</t>
    <phoneticPr fontId="2" type="noConversion"/>
  </si>
  <si>
    <t>위
임
장</t>
    <phoneticPr fontId="2" type="noConversion"/>
  </si>
  <si>
    <t xml:space="preserve">   신청인의 위임을 받아 대리인이 경정청구를 하는 경우 아래 사항을 적어 주시기 바랍니다.</t>
    <phoneticPr fontId="2" type="noConversion"/>
  </si>
  <si>
    <t>위임자
(신청인)</t>
    <phoneticPr fontId="2" type="noConversion"/>
  </si>
  <si>
    <t>대리인</t>
    <phoneticPr fontId="2" type="noConversion"/>
  </si>
  <si>
    <t>사업장 소재지</t>
    <phoneticPr fontId="2" type="noConversion"/>
  </si>
  <si>
    <r>
      <rPr>
        <sz val="8"/>
        <color theme="1"/>
        <rFont val="맑은 고딕"/>
        <family val="3"/>
        <charset val="129"/>
        <scheme val="minor"/>
      </rPr>
      <t>사업자등록번호</t>
    </r>
    <r>
      <rPr>
        <sz val="9"/>
        <color theme="1"/>
        <rFont val="맑은 고딕"/>
        <family val="2"/>
        <charset val="129"/>
        <scheme val="minor"/>
      </rPr>
      <t xml:space="preserve">
(전자우편)</t>
    </r>
    <phoneticPr fontId="2" type="noConversion"/>
  </si>
  <si>
    <t>전화번호
(휴대전화번호)</t>
    <phoneticPr fontId="2" type="noConversion"/>
  </si>
  <si>
    <t>[   ] 세  무  사</t>
    <phoneticPr fontId="2" type="noConversion"/>
  </si>
  <si>
    <t>천안시 서북구 오성로 103,6층(두정동,청풍프라자)</t>
    <phoneticPr fontId="2" type="noConversion"/>
  </si>
  <si>
    <t>041) 567-6764
070-7836-1641</t>
    <phoneticPr fontId="2" type="noConversion"/>
  </si>
  <si>
    <r>
      <t>[</t>
    </r>
    <r>
      <rPr>
        <b/>
        <sz val="11"/>
        <color rgb="FFC00000"/>
        <rFont val="맑은 고딕"/>
        <family val="3"/>
        <charset val="129"/>
        <scheme val="minor"/>
      </rPr>
      <t>√</t>
    </r>
    <r>
      <rPr>
        <sz val="11"/>
        <color theme="1"/>
        <rFont val="맑은 고딕"/>
        <family val="2"/>
        <charset val="129"/>
        <scheme val="minor"/>
      </rPr>
      <t xml:space="preserve"> ]공인회계사</t>
    </r>
    <phoneticPr fontId="2" type="noConversion"/>
  </si>
  <si>
    <t>[   ] 변  호  사</t>
    <phoneticPr fontId="2" type="noConversion"/>
  </si>
  <si>
    <t>(우</t>
    <phoneticPr fontId="2" type="noConversion"/>
  </si>
  <si>
    <t>접수증(과세표준 및 세액의 결정(경정)청구서)</t>
    <phoneticPr fontId="2" type="noConversion"/>
  </si>
  <si>
    <t>성     명</t>
    <phoneticPr fontId="2" type="noConversion"/>
  </si>
  <si>
    <t>주 소</t>
    <phoneticPr fontId="2" type="noConversion"/>
  </si>
  <si>
    <t>구 비 서 류</t>
    <phoneticPr fontId="2" type="noConversion"/>
  </si>
  <si>
    <t>결정(경정)청구사유 증명자료</t>
    <phoneticPr fontId="2" type="noConversion"/>
  </si>
  <si>
    <t>접  수  자</t>
    <phoneticPr fontId="2" type="noConversion"/>
  </si>
  <si>
    <r>
      <t xml:space="preserve">[  </t>
    </r>
    <r>
      <rPr>
        <b/>
        <sz val="11"/>
        <color rgb="FF7030A0"/>
        <rFont val="맑은 고딕"/>
        <family val="3"/>
        <charset val="129"/>
        <scheme val="minor"/>
      </rPr>
      <t>○</t>
    </r>
    <r>
      <rPr>
        <sz val="11"/>
        <color theme="1"/>
        <rFont val="맑은 고딕"/>
        <family val="2"/>
        <charset val="129"/>
        <scheme val="minor"/>
      </rPr>
      <t xml:space="preserve">  ]</t>
    </r>
    <phoneticPr fontId="2" type="noConversion"/>
  </si>
  <si>
    <t>접 수 일 인</t>
    <phoneticPr fontId="2" type="noConversion"/>
  </si>
  <si>
    <t>210㎜×297㎜(백상지(80g/㎡) 또는 중질지(80g/㎡))</t>
    <phoneticPr fontId="2" type="noConversion"/>
  </si>
  <si>
    <t xml:space="preserve">7. 「국세기본법」 제45조의2제4항에 따라 원천징수세액을 경정청구하는 경우 구비서류(경정청구사유 증명자료)의 예는 다음과 같습니다. </t>
    <phoneticPr fontId="2" type="noConversion"/>
  </si>
  <si>
    <t>가. 원천징수의무자가 경정청구하는 경우:</t>
    <phoneticPr fontId="2" type="noConversion"/>
  </si>
  <si>
    <t xml:space="preserve">     수정 원천징수이행상황신고서, 수정 지급조서, 당초분ㆍ정정분 소득공제신고서(연말정산 대상이 되는 소득만 해당합니다), 그 밖의 관련 증명서류</t>
    <phoneticPr fontId="2" type="noConversion"/>
  </si>
  <si>
    <t>나. 거주자인 원천징수대상자가 경정청구하는 경우:</t>
    <phoneticPr fontId="2" type="noConversion"/>
  </si>
  <si>
    <t xml:space="preserve">    당초분ㆍ정정분 원천징수영수증, 당초분ㆍ정정분 소득공제신고서(연말정산 대상이 되는 소득만 해당합니다), 그 밖의 관련 증명서류</t>
    <phoneticPr fontId="2" type="noConversion"/>
  </si>
  <si>
    <t>다. 비거주자 또는 외국법인인 원천징수대상자가 경정청구하는 경우:</t>
    <phoneticPr fontId="2" type="noConversion"/>
  </si>
  <si>
    <t xml:space="preserve">    당초분ㆍ정정분 원천징수영수증, 원천징수대상자의 거주지국에서 발급하는 거주자증명서, 그 밖의 관련 증명서류</t>
    <phoneticPr fontId="2" type="noConversion"/>
  </si>
  <si>
    <t>주민등록번호(개인)</t>
    <phoneticPr fontId="2" type="noConversion"/>
  </si>
  <si>
    <t>법인등록번호(법인)</t>
    <phoneticPr fontId="2" type="noConversion"/>
  </si>
  <si>
    <t>② 주 민(법인)등 록 번 호</t>
    <phoneticPr fontId="2" type="noConversion"/>
  </si>
  <si>
    <t>매입세액 공제세액 불공제로 오류 신고</t>
    <phoneticPr fontId="2" type="noConversion"/>
  </si>
  <si>
    <t>검증</t>
    <phoneticPr fontId="2" type="noConversion"/>
  </si>
  <si>
    <t>010-8957-5106</t>
    <phoneticPr fontId="2" type="noConversion"/>
  </si>
  <si>
    <t>idtax@hanmail.net</t>
    <phoneticPr fontId="2" type="noConversion"/>
  </si>
  <si>
    <t>경정</t>
    <phoneticPr fontId="2" type="noConversion"/>
  </si>
  <si>
    <t xml:space="preserve">  신고서</t>
    <phoneticPr fontId="2" type="noConversion"/>
  </si>
  <si>
    <t>3520427123456</t>
    <phoneticPr fontId="2" type="noConversion"/>
  </si>
  <si>
    <t xml:space="preserve">■ 부가가치세법 시행규칙 [별지 제19호서식(1)] </t>
    <phoneticPr fontId="2" type="noConversion"/>
  </si>
  <si>
    <t>⑤ 대손확정
연월일</t>
    <phoneticPr fontId="2" type="noConversion"/>
  </si>
  <si>
    <t>⑥ 대손
  금액</t>
    <phoneticPr fontId="2" type="noConversion"/>
  </si>
  <si>
    <t>⑧ 대손
  세액</t>
    <phoneticPr fontId="2" type="noConversion"/>
  </si>
  <si>
    <t>⑫ 대손 사유</t>
    <phoneticPr fontId="2" type="noConversion"/>
  </si>
  <si>
    <t>대손기준일</t>
    <phoneticPr fontId="2" type="noConversion"/>
  </si>
  <si>
    <t>10/110</t>
    <phoneticPr fontId="2" type="noConversion"/>
  </si>
  <si>
    <t>공급받는 자</t>
    <phoneticPr fontId="2" type="noConversion"/>
  </si>
  <si>
    <t>부도[6월 되는 날]</t>
    <phoneticPr fontId="2" type="noConversion"/>
  </si>
  <si>
    <t>합  계</t>
    <phoneticPr fontId="2" type="noConversion"/>
  </si>
  <si>
    <t>2. 대손세액 계산신고 내용</t>
    <phoneticPr fontId="2" type="noConversion"/>
  </si>
  <si>
    <t>3. 변제세액 계산신고 내용</t>
    <phoneticPr fontId="2" type="noConversion"/>
  </si>
  <si>
    <t>⑭ 변제
   금액</t>
    <phoneticPr fontId="2" type="noConversion"/>
  </si>
  <si>
    <t>⑬ 변제
연월일</t>
    <phoneticPr fontId="2" type="noConversion"/>
  </si>
  <si>
    <t>⑮ 공제율 
(10/110)</t>
    <phoneticPr fontId="2" type="noConversion"/>
  </si>
  <si>
    <r>
      <rPr>
        <sz val="10"/>
        <color theme="1"/>
        <rFont val="맑은 고딕"/>
        <family val="3"/>
        <charset val="128"/>
        <scheme val="minor"/>
      </rPr>
      <t>⑯</t>
    </r>
    <r>
      <rPr>
        <sz val="10"/>
        <color theme="1"/>
        <rFont val="맑은 고딕"/>
        <family val="3"/>
        <charset val="129"/>
        <scheme val="minor"/>
      </rPr>
      <t xml:space="preserve"> 변제
   세액</t>
    </r>
    <phoneticPr fontId="2" type="noConversion"/>
  </si>
  <si>
    <t>공급자</t>
    <phoneticPr fontId="2" type="noConversion"/>
  </si>
  <si>
    <r>
      <t>⑲</t>
    </r>
    <r>
      <rPr>
        <sz val="10"/>
        <color theme="1"/>
        <rFont val="맑은 고딕"/>
        <family val="3"/>
        <charset val="129"/>
        <scheme val="minor"/>
      </rPr>
      <t>사업자등록번호</t>
    </r>
    <phoneticPr fontId="2" type="noConversion"/>
  </si>
  <si>
    <t>⑪사업자등록번호</t>
    <phoneticPr fontId="2" type="noConversion"/>
  </si>
  <si>
    <t>⑩성명</t>
    <phoneticPr fontId="2" type="noConversion"/>
  </si>
  <si>
    <t>⑨상호</t>
    <phoneticPr fontId="2" type="noConversion"/>
  </si>
  <si>
    <r>
      <t>⑰</t>
    </r>
    <r>
      <rPr>
        <sz val="10"/>
        <color theme="1"/>
        <rFont val="맑은 고딕"/>
        <family val="3"/>
        <charset val="129"/>
        <scheme val="minor"/>
      </rPr>
      <t>상호</t>
    </r>
    <phoneticPr fontId="2" type="noConversion"/>
  </si>
  <si>
    <r>
      <t>⑱</t>
    </r>
    <r>
      <rPr>
        <sz val="10"/>
        <color theme="1"/>
        <rFont val="맑은 고딕"/>
        <family val="3"/>
        <charset val="129"/>
        <scheme val="minor"/>
      </rPr>
      <t>성명</t>
    </r>
    <phoneticPr fontId="2" type="noConversion"/>
  </si>
  <si>
    <r>
      <rPr>
        <sz val="10"/>
        <color theme="1"/>
        <rFont val="맑은 고딕"/>
        <family val="3"/>
        <charset val="128"/>
        <scheme val="minor"/>
      </rPr>
      <t>⑳</t>
    </r>
    <r>
      <rPr>
        <sz val="10"/>
        <color theme="1"/>
        <rFont val="맑은 고딕"/>
        <family val="3"/>
        <charset val="129"/>
        <scheme val="minor"/>
      </rPr>
      <t xml:space="preserve"> 변제 사유</t>
    </r>
    <phoneticPr fontId="2" type="noConversion"/>
  </si>
  <si>
    <t>「부가가치세법 시행령」 제87조제4항에 따라 대손세액을 공제받기(매입세액에 가산하기) 위하여 신고</t>
    <phoneticPr fontId="2" type="noConversion"/>
  </si>
  <si>
    <t>합니다.</t>
    <phoneticPr fontId="2" type="noConversion"/>
  </si>
  <si>
    <r>
      <t xml:space="preserve">세 무 서 장 </t>
    </r>
    <r>
      <rPr>
        <sz val="10"/>
        <color theme="1"/>
        <rFont val="맑은 고딕"/>
        <family val="3"/>
        <charset val="129"/>
        <scheme val="minor"/>
      </rPr>
      <t>귀하</t>
    </r>
    <phoneticPr fontId="2" type="noConversion"/>
  </si>
  <si>
    <t>홈텍스(www.hometax.go.kr)에서도 신청할 수 있습니다.</t>
    <phoneticPr fontId="2" type="noConversion"/>
  </si>
  <si>
    <t>접수번호</t>
    <phoneticPr fontId="2" type="noConversion"/>
  </si>
  <si>
    <t>접수일</t>
    <phoneticPr fontId="2" type="noConversion"/>
  </si>
  <si>
    <t>즉시</t>
    <phoneticPr fontId="2" type="noConversion"/>
  </si>
  <si>
    <t>1. 신고인 인적사항</t>
    <phoneticPr fontId="2" type="noConversion"/>
  </si>
  <si>
    <t>① 상호(법인명)</t>
    <phoneticPr fontId="2" type="noConversion"/>
  </si>
  <si>
    <t>③ 성명</t>
    <phoneticPr fontId="2" type="noConversion"/>
  </si>
  <si>
    <t>② 사업자등록번호</t>
    <phoneticPr fontId="2" type="noConversion"/>
  </si>
  <si>
    <t>④ 사업장 소재지</t>
    <phoneticPr fontId="2" type="noConversion"/>
  </si>
  <si>
    <t xml:space="preserve"> 1. 대손확정사실을 증명하는 서류 및 관련 세금계산서</t>
    <phoneticPr fontId="2" type="noConversion"/>
  </si>
  <si>
    <t xml:space="preserve"> 2. 변제사실을 증명하는 서류</t>
    <phoneticPr fontId="2" type="noConversion"/>
  </si>
  <si>
    <t>수수료 
없 음</t>
    <phoneticPr fontId="2" type="noConversion"/>
  </si>
  <si>
    <t>작성방법</t>
    <phoneticPr fontId="2" type="noConversion"/>
  </si>
  <si>
    <t xml:space="preserve"> ⑤ - ⑫: 「부가가치세법」 제45조제1항에 따라 대손세액을 공제받으려는 경우에 작성합니다.</t>
    <phoneticPr fontId="2" type="noConversion"/>
  </si>
  <si>
    <r>
      <t xml:space="preserve"> ⑬ - </t>
    </r>
    <r>
      <rPr>
        <sz val="8"/>
        <color theme="1"/>
        <rFont val="맑은 고딕"/>
        <family val="3"/>
        <charset val="128"/>
        <scheme val="minor"/>
      </rPr>
      <t>⑳</t>
    </r>
    <r>
      <rPr>
        <sz val="8"/>
        <color theme="1"/>
        <rFont val="맑은 고딕"/>
        <family val="3"/>
        <charset val="129"/>
        <scheme val="minor"/>
      </rPr>
      <t xml:space="preserve">: 「부가가치세법」 제45조제4항에 따라 대손세액을 매입세액에 가산하려는 경우에 작성합니다.  </t>
    </r>
    <phoneticPr fontId="2" type="noConversion"/>
  </si>
  <si>
    <t>※ 대손(변제)세액 계산신고 내용이 많은 경우에는 별지 제19호서식(2) 또는 별지 제19호서식(3)에 이어서 작성합니다.</t>
    <phoneticPr fontId="2" type="noConversion"/>
  </si>
  <si>
    <t xml:space="preserve">■ 부가가치세법 시행규칙 [별지 제19호서식(2)] </t>
    <phoneticPr fontId="2" type="noConversion"/>
  </si>
  <si>
    <t>※ 『대손세액 공제(변제)신고서(갑)』의 “2. 대손세액 계산신고 내용”이 많은 경우에 이어서 작성합니다.</t>
    <phoneticPr fontId="2" type="noConversion"/>
  </si>
  <si>
    <r>
      <rPr>
        <b/>
        <sz val="16"/>
        <color theme="3"/>
        <rFont val="HY헤드라인M"/>
        <family val="1"/>
        <charset val="129"/>
      </rPr>
      <t>대손세액</t>
    </r>
    <r>
      <rPr>
        <b/>
        <sz val="16"/>
        <color theme="1"/>
        <rFont val="HY헤드라인M"/>
        <family val="1"/>
        <charset val="129"/>
      </rPr>
      <t xml:space="preserve"> </t>
    </r>
    <r>
      <rPr>
        <b/>
        <sz val="16"/>
        <color rgb="FF7030A0"/>
        <rFont val="HY헤드라인M"/>
        <family val="1"/>
        <charset val="129"/>
      </rPr>
      <t>공제</t>
    </r>
    <r>
      <rPr>
        <b/>
        <sz val="16"/>
        <color theme="1"/>
        <rFont val="HY헤드라인M"/>
        <family val="1"/>
        <charset val="129"/>
      </rPr>
      <t>(</t>
    </r>
    <r>
      <rPr>
        <b/>
        <sz val="16"/>
        <color theme="5"/>
        <rFont val="HY헤드라인M"/>
        <family val="1"/>
        <charset val="129"/>
      </rPr>
      <t>변제</t>
    </r>
    <r>
      <rPr>
        <b/>
        <sz val="16"/>
        <color theme="1"/>
        <rFont val="HY헤드라인M"/>
        <family val="1"/>
        <charset val="129"/>
      </rPr>
      <t>)</t>
    </r>
    <r>
      <rPr>
        <b/>
        <sz val="16"/>
        <color theme="3"/>
        <rFont val="HY헤드라인M"/>
        <family val="1"/>
        <charset val="129"/>
      </rPr>
      <t>신고서(</t>
    </r>
    <r>
      <rPr>
        <b/>
        <sz val="16"/>
        <color theme="9" tint="-0.499984740745262"/>
        <rFont val="HY헤드라인M"/>
        <family val="1"/>
        <charset val="129"/>
      </rPr>
      <t>병</t>
    </r>
    <r>
      <rPr>
        <b/>
        <sz val="16"/>
        <color theme="3"/>
        <rFont val="HY헤드라인M"/>
        <family val="1"/>
        <charset val="129"/>
      </rPr>
      <t>)</t>
    </r>
    <phoneticPr fontId="2" type="noConversion"/>
  </si>
  <si>
    <r>
      <rPr>
        <b/>
        <sz val="16"/>
        <color theme="3"/>
        <rFont val="HY헤드라인M"/>
        <family val="1"/>
        <charset val="129"/>
      </rPr>
      <t>대손세액</t>
    </r>
    <r>
      <rPr>
        <b/>
        <sz val="16"/>
        <color theme="1"/>
        <rFont val="HY헤드라인M"/>
        <family val="1"/>
        <charset val="129"/>
      </rPr>
      <t xml:space="preserve"> </t>
    </r>
    <r>
      <rPr>
        <b/>
        <sz val="16"/>
        <color rgb="FF7030A0"/>
        <rFont val="HY헤드라인M"/>
        <family val="1"/>
        <charset val="129"/>
      </rPr>
      <t>공제</t>
    </r>
    <r>
      <rPr>
        <b/>
        <sz val="16"/>
        <color theme="1"/>
        <rFont val="HY헤드라인M"/>
        <family val="1"/>
        <charset val="129"/>
      </rPr>
      <t>(</t>
    </r>
    <r>
      <rPr>
        <b/>
        <sz val="16"/>
        <color theme="5"/>
        <rFont val="HY헤드라인M"/>
        <family val="1"/>
        <charset val="129"/>
      </rPr>
      <t>변제</t>
    </r>
    <r>
      <rPr>
        <b/>
        <sz val="16"/>
        <color theme="1"/>
        <rFont val="HY헤드라인M"/>
        <family val="1"/>
        <charset val="129"/>
      </rPr>
      <t>)</t>
    </r>
    <r>
      <rPr>
        <b/>
        <sz val="16"/>
        <color theme="3"/>
        <rFont val="HY헤드라인M"/>
        <family val="1"/>
        <charset val="129"/>
      </rPr>
      <t>신고서(</t>
    </r>
    <r>
      <rPr>
        <b/>
        <sz val="16"/>
        <color theme="9" tint="-0.499984740745262"/>
        <rFont val="HY헤드라인M"/>
        <family val="1"/>
        <charset val="129"/>
      </rPr>
      <t>을</t>
    </r>
    <r>
      <rPr>
        <b/>
        <sz val="16"/>
        <color theme="3"/>
        <rFont val="HY헤드라인M"/>
        <family val="1"/>
        <charset val="129"/>
      </rPr>
      <t>)</t>
    </r>
    <phoneticPr fontId="2" type="noConversion"/>
  </si>
  <si>
    <r>
      <rPr>
        <b/>
        <sz val="16"/>
        <color theme="3"/>
        <rFont val="HY헤드라인M"/>
        <family val="1"/>
        <charset val="129"/>
      </rPr>
      <t>대손세액</t>
    </r>
    <r>
      <rPr>
        <b/>
        <sz val="16"/>
        <color theme="1"/>
        <rFont val="HY헤드라인M"/>
        <family val="1"/>
        <charset val="129"/>
      </rPr>
      <t xml:space="preserve"> </t>
    </r>
    <r>
      <rPr>
        <b/>
        <sz val="16"/>
        <color rgb="FF7030A0"/>
        <rFont val="HY헤드라인M"/>
        <family val="1"/>
        <charset val="129"/>
      </rPr>
      <t>공제</t>
    </r>
    <r>
      <rPr>
        <b/>
        <sz val="16"/>
        <color theme="1"/>
        <rFont val="HY헤드라인M"/>
        <family val="1"/>
        <charset val="129"/>
      </rPr>
      <t>(</t>
    </r>
    <r>
      <rPr>
        <b/>
        <sz val="16"/>
        <color theme="5"/>
        <rFont val="HY헤드라인M"/>
        <family val="1"/>
        <charset val="129"/>
      </rPr>
      <t>변제</t>
    </r>
    <r>
      <rPr>
        <b/>
        <sz val="16"/>
        <color theme="1"/>
        <rFont val="HY헤드라인M"/>
        <family val="1"/>
        <charset val="129"/>
      </rPr>
      <t>)</t>
    </r>
    <r>
      <rPr>
        <b/>
        <sz val="16"/>
        <color theme="3"/>
        <rFont val="HY헤드라인M"/>
        <family val="1"/>
        <charset val="129"/>
      </rPr>
      <t>신고서(</t>
    </r>
    <r>
      <rPr>
        <b/>
        <sz val="16"/>
        <color theme="9" tint="-0.499984740745262"/>
        <rFont val="HY헤드라인M"/>
        <family val="1"/>
        <charset val="129"/>
      </rPr>
      <t>갑</t>
    </r>
    <r>
      <rPr>
        <b/>
        <sz val="16"/>
        <color theme="3"/>
        <rFont val="HY헤드라인M"/>
        <family val="1"/>
        <charset val="129"/>
      </rPr>
      <t>)</t>
    </r>
    <phoneticPr fontId="2" type="noConversion"/>
  </si>
  <si>
    <t>강수지</t>
    <phoneticPr fontId="2" type="noConversion"/>
  </si>
  <si>
    <t>○○제강㈜ 포항공장</t>
    <phoneticPr fontId="2" type="noConversion"/>
  </si>
  <si>
    <t>강제집행</t>
    <phoneticPr fontId="2" type="noConversion"/>
  </si>
  <si>
    <t>㈜STC</t>
    <phoneticPr fontId="2" type="noConversion"/>
  </si>
  <si>
    <t>김국진</t>
    <phoneticPr fontId="2" type="noConversion"/>
  </si>
  <si>
    <t>⑦ 공제율 
   (10/110)</t>
    <phoneticPr fontId="2" type="noConversion"/>
  </si>
  <si>
    <t>○○종합건설</t>
    <phoneticPr fontId="2" type="noConversion"/>
  </si>
  <si>
    <t>대손금 회수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</si>
</sst>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-* #,##0_-;\-* #,##0_-;_-* &quot;-&quot;_-;_-@_-"/>
    <numFmt numFmtId="176" formatCode="#,##0_ ;[Red]\▲#,##0\ "/>
    <numFmt numFmtId="177" formatCode="yyyy&quot;년&quot;\ m&quot;월&quot;\ d&quot;일&quot;;@"/>
    <numFmt numFmtId="178" formatCode="###\-##\-#####"/>
    <numFmt numFmtId="179" formatCode="#\ #\ #\ \-\ #\ #\ \-\ #\ #\ #\ #\ #"/>
    <numFmt numFmtId="180" formatCode="m&quot;월&quot;\ d&quot;일&quot;;@"/>
    <numFmt numFmtId="181" formatCode="000000\-0000000"/>
    <numFmt numFmtId="182" formatCode="0.000%"/>
    <numFmt numFmtId="183" formatCode="0.0000%"/>
    <numFmt numFmtId="184" formatCode="_▲\ #,##0_-;\▲\ #,##0_-;_-* &quot;-&quot;_-;_-@_-"/>
    <numFmt numFmtId="185" formatCode="_-* #,##0.00000_-;\-* #,##0.00000_-;_-* &quot;-&quot;_-;_-@_-"/>
    <numFmt numFmtId="186" formatCode="_-* #,##0.000000_-;\-* #,##0.000000_-;_-* &quot;-&quot;_-;_-@_-"/>
    <numFmt numFmtId="187" formatCode="yyyy&quot;년&quot;\ mm&quot;월&quot;\ dd&quot;일&quot;;@"/>
    <numFmt numFmtId="190" formatCode="yyyy/mm/dd;@"/>
    <numFmt numFmtId="191" formatCode="#,##0;[Red]\▲#,##0"/>
  </numFmts>
  <fonts count="104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굴림"/>
      <family val="3"/>
      <charset val="129"/>
    </font>
    <font>
      <sz val="9"/>
      <color theme="1"/>
      <name val="굴림"/>
      <family val="3"/>
      <charset val="129"/>
    </font>
    <font>
      <sz val="6"/>
      <color theme="1"/>
      <name val="굴림"/>
      <family val="3"/>
      <charset val="129"/>
    </font>
    <font>
      <b/>
      <sz val="6"/>
      <color theme="4"/>
      <name val="굴림"/>
      <family val="3"/>
      <charset val="129"/>
    </font>
    <font>
      <b/>
      <sz val="9"/>
      <color rgb="FF7030A0"/>
      <name val="굴림"/>
      <family val="3"/>
      <charset val="129"/>
    </font>
    <font>
      <sz val="8"/>
      <color theme="1"/>
      <name val="굴림"/>
      <family val="3"/>
      <charset val="129"/>
    </font>
    <font>
      <sz val="9"/>
      <color rgb="FFFFFF00"/>
      <name val="굴림"/>
      <family val="3"/>
      <charset val="129"/>
    </font>
    <font>
      <b/>
      <sz val="9"/>
      <color rgb="FF0070C0"/>
      <name val="굴림"/>
      <family val="3"/>
      <charset val="129"/>
    </font>
    <font>
      <b/>
      <sz val="9"/>
      <color theme="1"/>
      <name val="굴림"/>
      <family val="3"/>
      <charset val="129"/>
    </font>
    <font>
      <b/>
      <sz val="10"/>
      <color rgb="FFC00000"/>
      <name val="굴림"/>
      <family val="3"/>
      <charset val="129"/>
    </font>
    <font>
      <b/>
      <sz val="12"/>
      <color theme="1"/>
      <name val="굴림"/>
      <family val="3"/>
      <charset val="129"/>
    </font>
    <font>
      <sz val="12"/>
      <color theme="1"/>
      <name val="굴림"/>
      <family val="3"/>
      <charset val="129"/>
    </font>
    <font>
      <b/>
      <sz val="12"/>
      <color rgb="FF7030A0"/>
      <name val="굴림"/>
      <family val="3"/>
      <charset val="129"/>
    </font>
    <font>
      <u/>
      <sz val="11"/>
      <color theme="10"/>
      <name val="맑은 고딕"/>
      <family val="3"/>
      <charset val="129"/>
    </font>
    <font>
      <b/>
      <sz val="8"/>
      <color theme="1"/>
      <name val="굴림"/>
      <family val="3"/>
      <charset val="129"/>
    </font>
    <font>
      <b/>
      <sz val="8"/>
      <color rgb="FF7030A0"/>
      <name val="굴림"/>
      <family val="3"/>
      <charset val="129"/>
    </font>
    <font>
      <b/>
      <sz val="8"/>
      <name val="굴림"/>
      <family val="3"/>
      <charset val="129"/>
    </font>
    <font>
      <sz val="7"/>
      <color theme="1"/>
      <name val="굴림"/>
      <family val="3"/>
      <charset val="129"/>
    </font>
    <font>
      <b/>
      <sz val="10"/>
      <color rgb="FF7030A0"/>
      <name val="굴림"/>
      <family val="3"/>
      <charset val="129"/>
    </font>
    <font>
      <b/>
      <sz val="18"/>
      <color theme="1"/>
      <name val="굴림"/>
      <family val="3"/>
      <charset val="129"/>
    </font>
    <font>
      <b/>
      <sz val="14"/>
      <color theme="1"/>
      <name val="굴림"/>
      <family val="3"/>
      <charset val="129"/>
    </font>
    <font>
      <b/>
      <sz val="8"/>
      <color rgb="FF002060"/>
      <name val="굴림"/>
      <family val="3"/>
      <charset val="129"/>
    </font>
    <font>
      <b/>
      <sz val="14"/>
      <color rgb="FF7030A0"/>
      <name val="굴림"/>
      <family val="3"/>
      <charset val="129"/>
    </font>
    <font>
      <b/>
      <sz val="9"/>
      <color rgb="FFFF0000"/>
      <name val="굴림"/>
      <family val="3"/>
      <charset val="129"/>
    </font>
    <font>
      <sz val="6.5"/>
      <color theme="1"/>
      <name val="굴림"/>
      <family val="3"/>
      <charset val="129"/>
    </font>
    <font>
      <b/>
      <sz val="6.5"/>
      <color theme="1"/>
      <name val="굴림"/>
      <family val="3"/>
      <charset val="129"/>
    </font>
    <font>
      <sz val="6"/>
      <color rgb="FFFF0000"/>
      <name val="굴림"/>
      <family val="3"/>
      <charset val="129"/>
    </font>
    <font>
      <sz val="7"/>
      <color rgb="FFFF0000"/>
      <name val="굴림"/>
      <family val="3"/>
      <charset val="129"/>
    </font>
    <font>
      <sz val="6"/>
      <color rgb="FF7030A0"/>
      <name val="굴림"/>
      <family val="3"/>
      <charset val="129"/>
    </font>
    <font>
      <sz val="9"/>
      <color rgb="FF7030A0"/>
      <name val="굴림"/>
      <family val="3"/>
      <charset val="129"/>
    </font>
    <font>
      <sz val="6.5"/>
      <color rgb="FFFF0000"/>
      <name val="굴림"/>
      <family val="3"/>
      <charset val="129"/>
    </font>
    <font>
      <sz val="6.5"/>
      <color rgb="FF7030A0"/>
      <name val="굴림"/>
      <family val="3"/>
      <charset val="129"/>
    </font>
    <font>
      <sz val="8"/>
      <color rgb="FF002060"/>
      <name val="굴림"/>
      <family val="3"/>
      <charset val="129"/>
    </font>
    <font>
      <sz val="7"/>
      <color rgb="FF7030A0"/>
      <name val="굴림"/>
      <family val="3"/>
      <charset val="129"/>
    </font>
    <font>
      <sz val="8.5"/>
      <color theme="1"/>
      <name val="굴림"/>
      <family val="3"/>
      <charset val="129"/>
    </font>
    <font>
      <b/>
      <sz val="6"/>
      <color rgb="FF002060"/>
      <name val="굴림"/>
      <family val="3"/>
      <charset val="129"/>
    </font>
    <font>
      <sz val="6"/>
      <color rgb="FF0070C0"/>
      <name val="굴림"/>
      <family val="3"/>
      <charset val="129"/>
    </font>
    <font>
      <sz val="9"/>
      <color theme="0" tint="-0.499984740745262"/>
      <name val="굴림"/>
      <family val="3"/>
      <charset val="129"/>
    </font>
    <font>
      <sz val="8"/>
      <color theme="1"/>
      <name val="돋움체"/>
      <family val="3"/>
      <charset val="129"/>
    </font>
    <font>
      <b/>
      <sz val="16"/>
      <color theme="1"/>
      <name val="견고딕"/>
      <family val="3"/>
      <charset val="129"/>
    </font>
    <font>
      <sz val="11"/>
      <color theme="1"/>
      <name val="돋움"/>
      <family val="3"/>
      <charset val="129"/>
    </font>
    <font>
      <b/>
      <sz val="11"/>
      <color rgb="FF7030A0"/>
      <name val="돋움"/>
      <family val="3"/>
      <charset val="129"/>
    </font>
    <font>
      <b/>
      <sz val="11"/>
      <color theme="1"/>
      <name val="돋움체"/>
      <family val="3"/>
      <charset val="129"/>
    </font>
    <font>
      <sz val="10"/>
      <color theme="1"/>
      <name val="돋움체"/>
      <family val="3"/>
      <charset val="129"/>
    </font>
    <font>
      <b/>
      <sz val="10"/>
      <color rgb="FF7030A0"/>
      <name val="돋움체"/>
      <family val="3"/>
      <charset val="129"/>
    </font>
    <font>
      <sz val="10"/>
      <color rgb="FF7030A0"/>
      <name val="돋움체"/>
      <family val="3"/>
      <charset val="129"/>
    </font>
    <font>
      <b/>
      <sz val="10"/>
      <color theme="3"/>
      <name val="돋움체"/>
      <family val="3"/>
      <charset val="129"/>
    </font>
    <font>
      <sz val="10"/>
      <color theme="1"/>
      <name val="MS Gothic"/>
      <family val="3"/>
      <charset val="128"/>
    </font>
    <font>
      <sz val="10"/>
      <color theme="1"/>
      <name val="돋움"/>
      <family val="3"/>
      <charset val="129"/>
    </font>
    <font>
      <sz val="8"/>
      <color theme="1"/>
      <name val="돋움"/>
      <family val="3"/>
      <charset val="129"/>
    </font>
    <font>
      <sz val="10"/>
      <color rgb="FFFF0000"/>
      <name val="돋움체"/>
      <family val="3"/>
      <charset val="129"/>
    </font>
    <font>
      <b/>
      <sz val="10"/>
      <color rgb="FFFF0000"/>
      <name val="돋움체"/>
      <family val="3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8"/>
      <color rgb="FF7030A0"/>
      <name val="돋움체"/>
      <family val="3"/>
      <charset val="129"/>
    </font>
    <font>
      <sz val="8"/>
      <color rgb="FFFF0000"/>
      <name val="돋움체"/>
      <family val="3"/>
      <charset val="129"/>
    </font>
    <font>
      <sz val="11"/>
      <color theme="1"/>
      <name val="돋움체"/>
      <family val="3"/>
      <charset val="129"/>
    </font>
    <font>
      <sz val="8"/>
      <color theme="1"/>
      <name val="맑은 고딕"/>
      <family val="2"/>
      <charset val="129"/>
      <scheme val="minor"/>
    </font>
    <font>
      <sz val="16"/>
      <color theme="4"/>
      <name val="HY견고딕"/>
      <family val="1"/>
      <charset val="129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rgb="FF7030A0"/>
      <name val="맑은 고딕"/>
      <family val="3"/>
      <charset val="129"/>
      <scheme val="minor"/>
    </font>
    <font>
      <b/>
      <sz val="11"/>
      <color rgb="FF7030A0"/>
      <name val="맑은 고딕"/>
      <family val="3"/>
      <charset val="129"/>
      <scheme val="minor"/>
    </font>
    <font>
      <b/>
      <sz val="12"/>
      <color rgb="FF7030A0"/>
      <name val="맑은 고딕"/>
      <family val="3"/>
      <charset val="129"/>
      <scheme val="minor"/>
    </font>
    <font>
      <sz val="10"/>
      <color rgb="FF7030A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sz val="12"/>
      <color theme="1"/>
      <name val="CombiNumerals"/>
      <family val="2"/>
      <charset val="2"/>
    </font>
    <font>
      <sz val="12"/>
      <color rgb="FF7030A0"/>
      <name val="맑은 고딕"/>
      <family val="3"/>
      <charset val="129"/>
      <scheme val="minor"/>
    </font>
    <font>
      <sz val="11"/>
      <color rgb="FF7030A0"/>
      <name val="맑은 고딕"/>
      <family val="2"/>
      <charset val="129"/>
      <scheme val="minor"/>
    </font>
    <font>
      <sz val="9"/>
      <color theme="0" tint="-0.499984740745262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3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8"/>
      <color rgb="FF7030A0"/>
      <name val="맑은 고딕"/>
      <family val="3"/>
      <charset val="129"/>
      <scheme val="minor"/>
    </font>
    <font>
      <b/>
      <sz val="11"/>
      <color rgb="FFC00000"/>
      <name val="맑은 고딕"/>
      <family val="3"/>
      <charset val="129"/>
      <scheme val="minor"/>
    </font>
    <font>
      <sz val="8"/>
      <color theme="0" tint="-0.499984740745262"/>
      <name val="맑은 고딕"/>
      <family val="3"/>
      <charset val="129"/>
      <scheme val="minor"/>
    </font>
    <font>
      <sz val="10.6"/>
      <color rgb="FF000000"/>
      <name val="돋움"/>
      <family val="3"/>
      <charset val="129"/>
    </font>
    <font>
      <sz val="10"/>
      <color rgb="FF7030A0"/>
      <name val="돋움"/>
      <family val="3"/>
      <charset val="129"/>
    </font>
    <font>
      <sz val="11"/>
      <color rgb="FF002060"/>
      <name val="맑은 고딕"/>
      <family val="2"/>
      <charset val="129"/>
      <scheme val="minor"/>
    </font>
    <font>
      <b/>
      <sz val="11"/>
      <color rgb="FF002060"/>
      <name val="맑은 고딕"/>
      <family val="3"/>
      <charset val="129"/>
      <scheme val="minor"/>
    </font>
    <font>
      <sz val="9"/>
      <color rgb="FF002060"/>
      <name val="Adobe 고딕 Std B"/>
      <family val="2"/>
      <charset val="129"/>
    </font>
    <font>
      <sz val="10"/>
      <color rgb="FF002060"/>
      <name val="맑은 고딕"/>
      <family val="3"/>
      <charset val="129"/>
      <scheme val="minor"/>
    </font>
    <font>
      <sz val="11"/>
      <color rgb="FF002060"/>
      <name val="맑은 고딕"/>
      <family val="3"/>
      <charset val="129"/>
      <scheme val="minor"/>
    </font>
    <font>
      <b/>
      <sz val="14"/>
      <color rgb="FFFF0000"/>
      <name val="굴림"/>
      <family val="3"/>
      <charset val="129"/>
    </font>
    <font>
      <sz val="10"/>
      <color rgb="FFFF0000"/>
      <name val="맑은 고딕"/>
      <family val="2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7030A0"/>
      <name val="맑은 고딕"/>
      <family val="2"/>
      <charset val="129"/>
      <scheme val="minor"/>
    </font>
    <font>
      <sz val="10"/>
      <color theme="1"/>
      <name val="맑은 고딕"/>
      <family val="3"/>
      <charset val="128"/>
      <scheme val="minor"/>
    </font>
    <font>
      <sz val="13"/>
      <color theme="1"/>
      <name val="맑은 고딕"/>
      <family val="2"/>
      <charset val="129"/>
      <scheme val="minor"/>
    </font>
    <font>
      <b/>
      <sz val="16"/>
      <color theme="1"/>
      <name val="HY헤드라인M"/>
      <family val="1"/>
      <charset val="129"/>
    </font>
    <font>
      <b/>
      <sz val="16"/>
      <color rgb="FF7030A0"/>
      <name val="HY헤드라인M"/>
      <family val="1"/>
      <charset val="129"/>
    </font>
    <font>
      <b/>
      <sz val="16"/>
      <color theme="5"/>
      <name val="HY헤드라인M"/>
      <family val="1"/>
      <charset val="129"/>
    </font>
    <font>
      <b/>
      <sz val="16"/>
      <color theme="3"/>
      <name val="HY헤드라인M"/>
      <family val="1"/>
      <charset val="129"/>
    </font>
    <font>
      <sz val="8"/>
      <color theme="1"/>
      <name val="맑은 고딕"/>
      <family val="3"/>
      <charset val="128"/>
      <scheme val="minor"/>
    </font>
    <font>
      <b/>
      <sz val="16"/>
      <color theme="9" tint="-0.499984740745262"/>
      <name val="HY헤드라인M"/>
      <family val="1"/>
      <charset val="129"/>
    </font>
    <font>
      <sz val="9"/>
      <color rgb="FF7030A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rgb="FFFF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rgb="FFFF0000"/>
      </bottom>
      <diagonal/>
    </border>
    <border>
      <left style="hair">
        <color indexed="64"/>
      </left>
      <right/>
      <top style="hair">
        <color indexed="64"/>
      </top>
      <bottom style="hair">
        <color rgb="FFFF0000"/>
      </bottom>
      <diagonal/>
    </border>
    <border>
      <left/>
      <right style="hair">
        <color indexed="64"/>
      </right>
      <top style="hair">
        <color rgb="FFFF000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rgb="FFFF0000"/>
      </top>
      <bottom style="hair">
        <color indexed="64"/>
      </bottom>
      <diagonal/>
    </border>
    <border>
      <left style="hair">
        <color indexed="64"/>
      </left>
      <right/>
      <top style="hair">
        <color rgb="FFFF0000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rgb="FFFF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rgb="FFFF0000"/>
      </bottom>
      <diagonal/>
    </border>
    <border>
      <left style="hair">
        <color indexed="64"/>
      </left>
      <right/>
      <top style="hair">
        <color indexed="64"/>
      </top>
      <bottom style="thin">
        <color rgb="FFFF0000"/>
      </bottom>
      <diagonal/>
    </border>
    <border>
      <left/>
      <right style="hair">
        <color indexed="64"/>
      </right>
      <top style="thin">
        <color rgb="FFFF000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rgb="FFFF0000"/>
      </top>
      <bottom style="hair">
        <color indexed="64"/>
      </bottom>
      <diagonal/>
    </border>
    <border>
      <left style="hair">
        <color indexed="64"/>
      </left>
      <right/>
      <top style="thin">
        <color rgb="FFFF000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rgb="FFFF0000"/>
      </top>
      <bottom style="hair">
        <color rgb="FFFF0000"/>
      </bottom>
      <diagonal/>
    </border>
    <border>
      <left style="hair">
        <color indexed="64"/>
      </left>
      <right style="hair">
        <color indexed="64"/>
      </right>
      <top style="hair">
        <color rgb="FFFF0000"/>
      </top>
      <bottom style="hair">
        <color rgb="FFFF0000"/>
      </bottom>
      <diagonal/>
    </border>
    <border>
      <left style="hair">
        <color indexed="64"/>
      </left>
      <right/>
      <top style="hair">
        <color rgb="FFFF0000"/>
      </top>
      <bottom style="hair">
        <color rgb="FFFF0000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rgb="FFFF0000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rgb="FFFF0000"/>
      </bottom>
      <diagonal/>
    </border>
    <border>
      <left/>
      <right/>
      <top/>
      <bottom style="hair">
        <color rgb="FFFF0000"/>
      </bottom>
      <diagonal/>
    </border>
    <border>
      <left/>
      <right style="hair">
        <color indexed="64"/>
      </right>
      <top/>
      <bottom style="hair">
        <color rgb="FFFF0000"/>
      </bottom>
      <diagonal/>
    </border>
    <border>
      <left/>
      <right/>
      <top style="hair">
        <color rgb="FFFF0000"/>
      </top>
      <bottom/>
      <diagonal/>
    </border>
    <border>
      <left/>
      <right style="hair">
        <color indexed="64"/>
      </right>
      <top style="hair">
        <color rgb="FFFF0000"/>
      </top>
      <bottom/>
      <diagonal/>
    </border>
    <border>
      <left style="hair">
        <color indexed="64"/>
      </left>
      <right/>
      <top style="hair">
        <color rgb="FFFF0000"/>
      </top>
      <bottom/>
      <diagonal/>
    </border>
    <border>
      <left style="hair">
        <color indexed="64"/>
      </left>
      <right/>
      <top/>
      <bottom style="hair">
        <color rgb="FFC00000"/>
      </bottom>
      <diagonal/>
    </border>
    <border>
      <left/>
      <right/>
      <top/>
      <bottom style="hair">
        <color rgb="FFC00000"/>
      </bottom>
      <diagonal/>
    </border>
    <border>
      <left/>
      <right style="hair">
        <color indexed="64"/>
      </right>
      <top/>
      <bottom style="hair">
        <color rgb="FFC00000"/>
      </bottom>
      <diagonal/>
    </border>
    <border>
      <left style="hair">
        <color indexed="64"/>
      </left>
      <right style="hair">
        <color indexed="64"/>
      </right>
      <top/>
      <bottom style="hair">
        <color rgb="FFC00000"/>
      </bottom>
      <diagonal/>
    </border>
    <border>
      <left style="hair">
        <color indexed="64"/>
      </left>
      <right/>
      <top style="hair">
        <color rgb="FFC00000"/>
      </top>
      <bottom/>
      <diagonal/>
    </border>
    <border>
      <left/>
      <right style="hair">
        <color indexed="64"/>
      </right>
      <top style="hair">
        <color rgb="FFC00000"/>
      </top>
      <bottom/>
      <diagonal/>
    </border>
    <border>
      <left/>
      <right/>
      <top style="hair">
        <color rgb="FFC00000"/>
      </top>
      <bottom/>
      <diagonal/>
    </border>
    <border>
      <left style="hair">
        <color indexed="64"/>
      </left>
      <right style="hair">
        <color indexed="64"/>
      </right>
      <top/>
      <bottom style="hair">
        <color rgb="FFFF0000"/>
      </bottom>
      <diagonal/>
    </border>
    <border>
      <left style="hair">
        <color indexed="64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hair">
        <color indexed="64"/>
      </right>
      <top/>
      <bottom style="thin">
        <color rgb="FFFF0000"/>
      </bottom>
      <diagonal/>
    </border>
    <border>
      <left style="hair">
        <color indexed="64"/>
      </left>
      <right style="hair">
        <color indexed="64"/>
      </right>
      <top/>
      <bottom style="thin">
        <color rgb="FFFF0000"/>
      </bottom>
      <diagonal/>
    </border>
    <border>
      <left style="hair">
        <color indexed="64"/>
      </left>
      <right/>
      <top style="thin">
        <color rgb="FFFF0000"/>
      </top>
      <bottom/>
      <diagonal/>
    </border>
    <border>
      <left/>
      <right style="hair">
        <color indexed="64"/>
      </right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</cellStyleXfs>
  <cellXfs count="113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horizontal="distributed" vertical="center" indent="1"/>
    </xf>
    <xf numFmtId="0" fontId="9" fillId="2" borderId="2" xfId="0" applyFont="1" applyFill="1" applyBorder="1" applyAlignment="1">
      <alignment horizontal="center" vertical="center"/>
    </xf>
    <xf numFmtId="0" fontId="4" fillId="0" borderId="2" xfId="0" quotePrefix="1" applyFont="1" applyFill="1" applyBorder="1" applyAlignment="1">
      <alignment horizontal="center" vertical="center"/>
    </xf>
    <xf numFmtId="176" fontId="10" fillId="0" borderId="2" xfId="1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0" fontId="8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4" fillId="0" borderId="16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21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180" fontId="7" fillId="0" borderId="0" xfId="0" applyNumberFormat="1" applyFont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8" fillId="2" borderId="15" xfId="0" applyFont="1" applyFill="1" applyBorder="1">
      <alignment vertical="center"/>
    </xf>
    <xf numFmtId="0" fontId="8" fillId="2" borderId="23" xfId="0" applyFont="1" applyFill="1" applyBorder="1">
      <alignment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9" fontId="4" fillId="0" borderId="0" xfId="2" applyFont="1">
      <alignment vertical="center"/>
    </xf>
    <xf numFmtId="182" fontId="4" fillId="0" borderId="0" xfId="2" applyNumberFormat="1" applyFont="1">
      <alignment vertical="center"/>
    </xf>
    <xf numFmtId="183" fontId="4" fillId="0" borderId="0" xfId="2" applyNumberFormat="1" applyFont="1">
      <alignment vertical="center"/>
    </xf>
    <xf numFmtId="0" fontId="3" fillId="0" borderId="5" xfId="0" applyFont="1" applyBorder="1">
      <alignment vertical="center"/>
    </xf>
    <xf numFmtId="0" fontId="3" fillId="0" borderId="0" xfId="0" applyFont="1" applyBorder="1">
      <alignment vertical="center"/>
    </xf>
    <xf numFmtId="0" fontId="4" fillId="0" borderId="5" xfId="0" applyFont="1" applyBorder="1" applyAlignment="1">
      <alignment horizontal="right" vertical="center"/>
    </xf>
    <xf numFmtId="0" fontId="3" fillId="0" borderId="4" xfId="0" applyFont="1" applyBorder="1">
      <alignment vertical="center"/>
    </xf>
    <xf numFmtId="0" fontId="4" fillId="2" borderId="2" xfId="0" applyFont="1" applyFill="1" applyBorder="1">
      <alignment vertical="center"/>
    </xf>
    <xf numFmtId="0" fontId="4" fillId="2" borderId="2" xfId="0" quotePrefix="1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3" fillId="0" borderId="0" xfId="0" quotePrefix="1" applyFont="1" applyAlignment="1">
      <alignment horizontal="right" vertical="center"/>
    </xf>
    <xf numFmtId="0" fontId="23" fillId="0" borderId="0" xfId="0" applyFont="1">
      <alignment vertical="center"/>
    </xf>
    <xf numFmtId="10" fontId="3" fillId="0" borderId="0" xfId="2" applyNumberFormat="1" applyFont="1">
      <alignment vertical="center"/>
    </xf>
    <xf numFmtId="0" fontId="3" fillId="0" borderId="2" xfId="0" applyFont="1" applyBorder="1">
      <alignment vertical="center"/>
    </xf>
    <xf numFmtId="0" fontId="7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15" xfId="0" quotePrefix="1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3" fontId="4" fillId="0" borderId="9" xfId="0" applyNumberFormat="1" applyFont="1" applyBorder="1" applyAlignment="1">
      <alignment horizontal="center" vertical="center" shrinkToFit="1"/>
    </xf>
    <xf numFmtId="0" fontId="24" fillId="0" borderId="11" xfId="0" applyFont="1" applyBorder="1" applyAlignment="1">
      <alignment horizontal="center" vertical="center"/>
    </xf>
    <xf numFmtId="0" fontId="8" fillId="0" borderId="15" xfId="0" quotePrefix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shrinkToFit="1"/>
    </xf>
    <xf numFmtId="0" fontId="4" fillId="0" borderId="20" xfId="0" applyFont="1" applyBorder="1">
      <alignment vertical="center"/>
    </xf>
    <xf numFmtId="0" fontId="20" fillId="0" borderId="15" xfId="0" quotePrefix="1" applyFont="1" applyBorder="1" applyAlignment="1">
      <alignment vertical="center" shrinkToFit="1"/>
    </xf>
    <xf numFmtId="0" fontId="25" fillId="0" borderId="0" xfId="0" applyFont="1" applyAlignment="1">
      <alignment horizontal="center" vertical="center"/>
    </xf>
    <xf numFmtId="0" fontId="26" fillId="0" borderId="0" xfId="0" applyFont="1">
      <alignment vertical="center"/>
    </xf>
    <xf numFmtId="0" fontId="25" fillId="0" borderId="0" xfId="0" applyFont="1">
      <alignment vertical="center"/>
    </xf>
    <xf numFmtId="0" fontId="4" fillId="0" borderId="57" xfId="0" applyFont="1" applyBorder="1">
      <alignment vertical="center"/>
    </xf>
    <xf numFmtId="0" fontId="8" fillId="0" borderId="0" xfId="0" applyFont="1" applyAlignment="1">
      <alignment vertical="center"/>
    </xf>
    <xf numFmtId="0" fontId="4" fillId="0" borderId="61" xfId="0" applyFont="1" applyBorder="1">
      <alignment vertical="center"/>
    </xf>
    <xf numFmtId="0" fontId="4" fillId="0" borderId="62" xfId="0" applyFont="1" applyBorder="1">
      <alignment vertical="center"/>
    </xf>
    <xf numFmtId="0" fontId="4" fillId="0" borderId="39" xfId="0" applyFont="1" applyBorder="1">
      <alignment vertical="center"/>
    </xf>
    <xf numFmtId="0" fontId="4" fillId="0" borderId="40" xfId="0" applyFont="1" applyBorder="1" applyAlignment="1">
      <alignment horizontal="right" vertical="center"/>
    </xf>
    <xf numFmtId="0" fontId="4" fillId="0" borderId="38" xfId="0" applyFont="1" applyBorder="1">
      <alignment vertical="center"/>
    </xf>
    <xf numFmtId="0" fontId="4" fillId="0" borderId="40" xfId="0" applyFont="1" applyBorder="1">
      <alignment vertical="center"/>
    </xf>
    <xf numFmtId="0" fontId="24" fillId="0" borderId="16" xfId="0" applyFont="1" applyBorder="1" applyAlignment="1">
      <alignment horizontal="center" vertical="center"/>
    </xf>
    <xf numFmtId="0" fontId="8" fillId="0" borderId="17" xfId="0" quotePrefix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/>
    </xf>
    <xf numFmtId="0" fontId="4" fillId="0" borderId="78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0" fontId="4" fillId="3" borderId="69" xfId="0" applyFont="1" applyFill="1" applyBorder="1" applyAlignment="1">
      <alignment horizontal="center" vertical="center"/>
    </xf>
    <xf numFmtId="0" fontId="4" fillId="3" borderId="70" xfId="0" applyFont="1" applyFill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11" fillId="0" borderId="87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88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177" fontId="34" fillId="0" borderId="57" xfId="0" applyNumberFormat="1" applyFont="1" applyBorder="1" applyAlignment="1">
      <alignment horizontal="center" vertical="center"/>
    </xf>
    <xf numFmtId="177" fontId="34" fillId="0" borderId="0" xfId="0" applyNumberFormat="1" applyFont="1" applyBorder="1" applyAlignment="1">
      <alignment horizontal="center" vertical="center"/>
    </xf>
    <xf numFmtId="0" fontId="4" fillId="0" borderId="92" xfId="0" applyFont="1" applyBorder="1">
      <alignment vertical="center"/>
    </xf>
    <xf numFmtId="0" fontId="17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/>
    </xf>
    <xf numFmtId="0" fontId="4" fillId="0" borderId="69" xfId="0" applyFont="1" applyBorder="1" applyAlignment="1">
      <alignment horizontal="distributed" vertical="center" indent="1"/>
    </xf>
    <xf numFmtId="0" fontId="4" fillId="0" borderId="20" xfId="0" applyFont="1" applyBorder="1" applyAlignment="1">
      <alignment horizontal="distributed" vertical="center" indent="1"/>
    </xf>
    <xf numFmtId="0" fontId="4" fillId="0" borderId="9" xfId="0" applyFont="1" applyBorder="1" applyAlignment="1">
      <alignment horizontal="left" vertical="center" shrinkToFit="1"/>
    </xf>
    <xf numFmtId="0" fontId="20" fillId="0" borderId="0" xfId="0" applyFont="1" applyAlignment="1">
      <alignment vertical="center"/>
    </xf>
    <xf numFmtId="0" fontId="20" fillId="0" borderId="0" xfId="0" applyFont="1">
      <alignment vertical="center"/>
    </xf>
    <xf numFmtId="0" fontId="37" fillId="0" borderId="20" xfId="0" applyFont="1" applyBorder="1">
      <alignment vertical="center"/>
    </xf>
    <xf numFmtId="0" fontId="11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7" fontId="34" fillId="0" borderId="57" xfId="0" applyNumberFormat="1" applyFont="1" applyBorder="1" applyAlignment="1">
      <alignment horizontal="center" vertical="center"/>
    </xf>
    <xf numFmtId="177" fontId="34" fillId="0" borderId="0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8" fillId="0" borderId="17" xfId="0" quotePrefix="1" applyFont="1" applyBorder="1" applyAlignment="1">
      <alignment horizontal="center" vertical="center"/>
    </xf>
    <xf numFmtId="0" fontId="4" fillId="0" borderId="20" xfId="0" applyFont="1" applyBorder="1" applyAlignment="1">
      <alignment horizontal="distributed" vertical="center" indent="1"/>
    </xf>
    <xf numFmtId="0" fontId="4" fillId="0" borderId="69" xfId="0" applyFont="1" applyBorder="1" applyAlignment="1">
      <alignment horizontal="distributed" vertical="center" indent="1"/>
    </xf>
    <xf numFmtId="0" fontId="17" fillId="0" borderId="0" xfId="0" applyFont="1" applyBorder="1" applyAlignment="1">
      <alignment horizontal="left" vertical="center" wrapText="1"/>
    </xf>
    <xf numFmtId="0" fontId="38" fillId="0" borderId="16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41" fillId="0" borderId="0" xfId="0" applyFont="1">
      <alignment vertical="center"/>
    </xf>
    <xf numFmtId="0" fontId="41" fillId="0" borderId="0" xfId="0" applyFont="1" applyAlignment="1">
      <alignment horizontal="left" vertical="center"/>
    </xf>
    <xf numFmtId="0" fontId="42" fillId="0" borderId="0" xfId="0" applyFont="1" applyAlignment="1">
      <alignment horizontal="centerContinuous" vertical="center"/>
    </xf>
    <xf numFmtId="0" fontId="41" fillId="0" borderId="0" xfId="0" applyFont="1" applyAlignment="1">
      <alignment horizontal="centerContinuous" vertical="center"/>
    </xf>
    <xf numFmtId="0" fontId="43" fillId="0" borderId="0" xfId="0" applyFont="1">
      <alignment vertical="center"/>
    </xf>
    <xf numFmtId="0" fontId="43" fillId="0" borderId="0" xfId="0" applyFont="1" applyAlignment="1">
      <alignment horizontal="right" vertical="center"/>
    </xf>
    <xf numFmtId="0" fontId="41" fillId="0" borderId="0" xfId="0" applyFont="1" applyAlignment="1">
      <alignment horizontal="right" vertical="center"/>
    </xf>
    <xf numFmtId="0" fontId="41" fillId="0" borderId="5" xfId="0" applyFont="1" applyBorder="1">
      <alignment vertical="center"/>
    </xf>
    <xf numFmtId="0" fontId="45" fillId="0" borderId="97" xfId="0" applyFont="1" applyBorder="1">
      <alignment vertical="center"/>
    </xf>
    <xf numFmtId="0" fontId="41" fillId="0" borderId="97" xfId="0" applyFont="1" applyBorder="1">
      <alignment vertical="center"/>
    </xf>
    <xf numFmtId="0" fontId="46" fillId="0" borderId="0" xfId="0" applyFont="1">
      <alignment vertical="center"/>
    </xf>
    <xf numFmtId="0" fontId="46" fillId="0" borderId="104" xfId="0" applyFont="1" applyBorder="1">
      <alignment vertical="center"/>
    </xf>
    <xf numFmtId="0" fontId="45" fillId="0" borderId="5" xfId="0" applyFont="1" applyBorder="1">
      <alignment vertical="center"/>
    </xf>
    <xf numFmtId="0" fontId="46" fillId="0" borderId="5" xfId="0" applyFont="1" applyBorder="1">
      <alignment vertical="center"/>
    </xf>
    <xf numFmtId="10" fontId="41" fillId="0" borderId="0" xfId="2" applyNumberFormat="1" applyFont="1">
      <alignment vertical="center"/>
    </xf>
    <xf numFmtId="0" fontId="46" fillId="0" borderId="101" xfId="0" applyFont="1" applyBorder="1">
      <alignment vertical="center"/>
    </xf>
    <xf numFmtId="0" fontId="52" fillId="0" borderId="0" xfId="0" applyFont="1" applyAlignment="1">
      <alignment horizontal="right" vertical="center"/>
    </xf>
    <xf numFmtId="0" fontId="57" fillId="0" borderId="110" xfId="0" applyFont="1" applyBorder="1" applyAlignment="1">
      <alignment horizontal="center" vertical="center"/>
    </xf>
    <xf numFmtId="0" fontId="58" fillId="0" borderId="111" xfId="0" applyFont="1" applyBorder="1" applyAlignment="1">
      <alignment horizontal="center" vertical="center"/>
    </xf>
    <xf numFmtId="0" fontId="41" fillId="0" borderId="110" xfId="0" applyFont="1" applyBorder="1" applyAlignment="1">
      <alignment horizontal="center" vertical="center"/>
    </xf>
    <xf numFmtId="0" fontId="41" fillId="0" borderId="111" xfId="0" applyFont="1" applyBorder="1" applyAlignment="1">
      <alignment horizontal="center" vertical="center"/>
    </xf>
    <xf numFmtId="0" fontId="41" fillId="0" borderId="96" xfId="0" applyFont="1" applyBorder="1" applyAlignment="1">
      <alignment horizontal="center" vertical="center"/>
    </xf>
    <xf numFmtId="41" fontId="57" fillId="0" borderId="110" xfId="1" applyFont="1" applyBorder="1">
      <alignment vertical="center"/>
    </xf>
    <xf numFmtId="41" fontId="58" fillId="0" borderId="111" xfId="1" applyFont="1" applyBorder="1">
      <alignment vertical="center"/>
    </xf>
    <xf numFmtId="41" fontId="57" fillId="0" borderId="111" xfId="1" applyFont="1" applyBorder="1">
      <alignment vertical="center"/>
    </xf>
    <xf numFmtId="41" fontId="57" fillId="5" borderId="110" xfId="1" applyFont="1" applyFill="1" applyBorder="1">
      <alignment vertical="center"/>
    </xf>
    <xf numFmtId="41" fontId="58" fillId="5" borderId="111" xfId="1" applyFont="1" applyFill="1" applyBorder="1">
      <alignment vertical="center"/>
    </xf>
    <xf numFmtId="3" fontId="41" fillId="0" borderId="0" xfId="0" applyNumberFormat="1" applyFont="1">
      <alignment vertical="center"/>
    </xf>
    <xf numFmtId="41" fontId="58" fillId="5" borderId="110" xfId="1" applyFont="1" applyFill="1" applyBorder="1">
      <alignment vertical="center"/>
    </xf>
    <xf numFmtId="41" fontId="41" fillId="0" borderId="96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0" fillId="0" borderId="0" xfId="0" applyFont="1">
      <alignment vertical="center"/>
    </xf>
    <xf numFmtId="0" fontId="60" fillId="0" borderId="0" xfId="0" applyFont="1" applyAlignment="1">
      <alignment horizontal="right" vertical="center"/>
    </xf>
    <xf numFmtId="0" fontId="63" fillId="0" borderId="0" xfId="0" applyFont="1">
      <alignment vertical="center"/>
    </xf>
    <xf numFmtId="0" fontId="63" fillId="0" borderId="95" xfId="0" applyFont="1" applyBorder="1" applyAlignment="1">
      <alignment horizontal="center" vertical="center"/>
    </xf>
    <xf numFmtId="0" fontId="63" fillId="0" borderId="96" xfId="0" applyFont="1" applyBorder="1">
      <alignment vertical="center"/>
    </xf>
    <xf numFmtId="0" fontId="63" fillId="0" borderId="2" xfId="0" applyFont="1" applyBorder="1">
      <alignment vertical="center"/>
    </xf>
    <xf numFmtId="0" fontId="63" fillId="0" borderId="2" xfId="0" applyFont="1" applyBorder="1" applyAlignment="1">
      <alignment horizontal="center" vertical="center"/>
    </xf>
    <xf numFmtId="0" fontId="63" fillId="6" borderId="96" xfId="0" applyFont="1" applyFill="1" applyBorder="1" applyAlignment="1">
      <alignment horizontal="center" vertical="center"/>
    </xf>
    <xf numFmtId="0" fontId="63" fillId="0" borderId="5" xfId="0" applyFont="1" applyBorder="1" applyAlignment="1">
      <alignment horizontal="center" vertical="center"/>
    </xf>
    <xf numFmtId="0" fontId="69" fillId="0" borderId="2" xfId="0" applyFont="1" applyBorder="1" applyAlignment="1">
      <alignment horizontal="center" vertical="center"/>
    </xf>
    <xf numFmtId="0" fontId="63" fillId="0" borderId="0" xfId="0" applyFont="1" applyAlignment="1">
      <alignment horizontal="center" vertical="center"/>
    </xf>
    <xf numFmtId="0" fontId="63" fillId="0" borderId="3" xfId="0" applyFont="1" applyBorder="1">
      <alignment vertical="center"/>
    </xf>
    <xf numFmtId="0" fontId="6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72" fillId="0" borderId="0" xfId="0" applyFont="1">
      <alignment vertical="center"/>
    </xf>
    <xf numFmtId="0" fontId="73" fillId="0" borderId="0" xfId="0" applyFont="1">
      <alignment vertical="center"/>
    </xf>
    <xf numFmtId="0" fontId="0" fillId="7" borderId="0" xfId="0" applyFill="1" applyAlignment="1">
      <alignment horizontal="center" vertical="center"/>
    </xf>
    <xf numFmtId="0" fontId="0" fillId="7" borderId="0" xfId="0" applyFill="1">
      <alignment vertical="center"/>
    </xf>
    <xf numFmtId="0" fontId="77" fillId="0" borderId="3" xfId="0" applyFont="1" applyBorder="1" applyAlignment="1">
      <alignment horizontal="center" vertical="center" wrapText="1"/>
    </xf>
    <xf numFmtId="0" fontId="81" fillId="0" borderId="92" xfId="0" applyFont="1" applyBorder="1" applyAlignment="1">
      <alignment horizontal="left" vertical="center"/>
    </xf>
    <xf numFmtId="0" fontId="0" fillId="0" borderId="93" xfId="0" applyBorder="1">
      <alignment vertical="center"/>
    </xf>
    <xf numFmtId="0" fontId="0" fillId="0" borderId="112" xfId="0" applyBorder="1" applyAlignment="1">
      <alignment horizontal="center" vertical="center"/>
    </xf>
    <xf numFmtId="0" fontId="0" fillId="0" borderId="112" xfId="0" applyBorder="1">
      <alignment vertical="center"/>
    </xf>
    <xf numFmtId="0" fontId="0" fillId="0" borderId="113" xfId="0" applyBorder="1" applyAlignment="1">
      <alignment horizontal="center" vertical="center"/>
    </xf>
    <xf numFmtId="0" fontId="0" fillId="0" borderId="113" xfId="0" applyBorder="1">
      <alignment vertical="center"/>
    </xf>
    <xf numFmtId="0" fontId="0" fillId="0" borderId="96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87" xfId="0" applyBorder="1">
      <alignment vertical="center"/>
    </xf>
    <xf numFmtId="0" fontId="0" fillId="0" borderId="1" xfId="0" applyBorder="1">
      <alignment vertical="center"/>
    </xf>
    <xf numFmtId="0" fontId="0" fillId="0" borderId="104" xfId="0" applyBorder="1">
      <alignment vertical="center"/>
    </xf>
    <xf numFmtId="0" fontId="0" fillId="0" borderId="105" xfId="0" applyBorder="1">
      <alignment vertical="center"/>
    </xf>
    <xf numFmtId="0" fontId="63" fillId="0" borderId="96" xfId="0" applyFont="1" applyBorder="1" applyAlignment="1">
      <alignment horizontal="center" vertical="center"/>
    </xf>
    <xf numFmtId="41" fontId="63" fillId="0" borderId="96" xfId="0" applyNumberFormat="1" applyFont="1" applyBorder="1">
      <alignment vertical="center"/>
    </xf>
    <xf numFmtId="3" fontId="63" fillId="9" borderId="96" xfId="0" applyNumberFormat="1" applyFont="1" applyFill="1" applyBorder="1">
      <alignment vertical="center"/>
    </xf>
    <xf numFmtId="0" fontId="87" fillId="0" borderId="0" xfId="0" applyFont="1" applyAlignment="1">
      <alignment horizontal="center" vertical="center" shrinkToFit="1"/>
    </xf>
    <xf numFmtId="0" fontId="6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2" fillId="0" borderId="2" xfId="0" applyFont="1" applyBorder="1" applyAlignment="1">
      <alignment horizontal="center" vertical="center"/>
    </xf>
    <xf numFmtId="0" fontId="63" fillId="0" borderId="9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76" fontId="10" fillId="0" borderId="10" xfId="0" applyNumberFormat="1" applyFont="1" applyBorder="1" applyAlignment="1">
      <alignment horizontal="right" vertical="center"/>
    </xf>
    <xf numFmtId="176" fontId="10" fillId="0" borderId="11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76" fontId="10" fillId="2" borderId="10" xfId="0" applyNumberFormat="1" applyFont="1" applyFill="1" applyBorder="1" applyAlignment="1">
      <alignment horizontal="right" vertical="center"/>
    </xf>
    <xf numFmtId="176" fontId="10" fillId="2" borderId="11" xfId="0" applyNumberFormat="1" applyFont="1" applyFill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distributed" vertical="center" indent="1"/>
    </xf>
    <xf numFmtId="0" fontId="4" fillId="0" borderId="10" xfId="0" quotePrefix="1" applyFont="1" applyBorder="1" applyAlignment="1">
      <alignment horizontal="center" vertical="center"/>
    </xf>
    <xf numFmtId="41" fontId="7" fillId="0" borderId="10" xfId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/>
    </xf>
    <xf numFmtId="176" fontId="10" fillId="0" borderId="10" xfId="1" applyNumberFormat="1" applyFont="1" applyFill="1" applyBorder="1" applyAlignment="1">
      <alignment horizontal="right" vertical="center"/>
    </xf>
    <xf numFmtId="176" fontId="10" fillId="0" borderId="11" xfId="1" applyNumberFormat="1" applyFont="1" applyFill="1" applyBorder="1" applyAlignment="1">
      <alignment horizontal="right" vertical="center"/>
    </xf>
    <xf numFmtId="41" fontId="7" fillId="0" borderId="32" xfId="1" applyFont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176" fontId="10" fillId="0" borderId="32" xfId="1" applyNumberFormat="1" applyFont="1" applyFill="1" applyBorder="1" applyAlignment="1">
      <alignment horizontal="right" vertical="center"/>
    </xf>
    <xf numFmtId="176" fontId="10" fillId="0" borderId="33" xfId="1" applyNumberFormat="1" applyFont="1" applyFill="1" applyBorder="1" applyAlignment="1">
      <alignment horizontal="right" vertical="center"/>
    </xf>
    <xf numFmtId="0" fontId="4" fillId="0" borderId="10" xfId="0" applyFont="1" applyBorder="1" applyAlignment="1">
      <alignment horizontal="distributed" vertical="center" indent="1"/>
    </xf>
    <xf numFmtId="0" fontId="4" fillId="0" borderId="32" xfId="0" applyFont="1" applyBorder="1" applyAlignment="1">
      <alignment horizontal="distributed" vertical="center" indent="1"/>
    </xf>
    <xf numFmtId="0" fontId="4" fillId="0" borderId="32" xfId="0" quotePrefix="1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 wrapText="1"/>
    </xf>
    <xf numFmtId="0" fontId="4" fillId="0" borderId="24" xfId="0" quotePrefix="1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37" xfId="0" quotePrefix="1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5" xfId="0" applyFont="1" applyBorder="1" applyAlignment="1">
      <alignment horizontal="distributed" vertical="center" indent="1"/>
    </xf>
    <xf numFmtId="0" fontId="4" fillId="0" borderId="35" xfId="0" quotePrefix="1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21" xfId="0" applyFont="1" applyBorder="1" applyAlignment="1">
      <alignment horizontal="distributed" vertical="center" indent="1"/>
    </xf>
    <xf numFmtId="0" fontId="4" fillId="0" borderId="24" xfId="0" applyFont="1" applyBorder="1" applyAlignment="1">
      <alignment horizontal="distributed" vertical="center" indent="1"/>
    </xf>
    <xf numFmtId="0" fontId="4" fillId="0" borderId="18" xfId="0" applyFont="1" applyBorder="1" applyAlignment="1">
      <alignment horizontal="distributed" vertical="center" indent="1"/>
    </xf>
    <xf numFmtId="0" fontId="4" fillId="0" borderId="37" xfId="0" applyFont="1" applyBorder="1" applyAlignment="1">
      <alignment horizontal="distributed" vertical="center" indent="1"/>
    </xf>
    <xf numFmtId="0" fontId="9" fillId="2" borderId="10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176" fontId="10" fillId="0" borderId="35" xfId="1" applyNumberFormat="1" applyFont="1" applyFill="1" applyBorder="1" applyAlignment="1">
      <alignment horizontal="right" vertical="center"/>
    </xf>
    <xf numFmtId="176" fontId="10" fillId="0" borderId="36" xfId="1" applyNumberFormat="1" applyFont="1" applyFill="1" applyBorder="1" applyAlignment="1">
      <alignment horizontal="right" vertical="center"/>
    </xf>
    <xf numFmtId="41" fontId="7" fillId="0" borderId="35" xfId="1" applyFont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41" fontId="7" fillId="2" borderId="10" xfId="1" applyFont="1" applyFill="1" applyBorder="1" applyAlignment="1">
      <alignment horizontal="center" vertical="center"/>
    </xf>
    <xf numFmtId="41" fontId="7" fillId="2" borderId="37" xfId="1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176" fontId="10" fillId="0" borderId="37" xfId="1" applyNumberFormat="1" applyFont="1" applyFill="1" applyBorder="1" applyAlignment="1">
      <alignment horizontal="right" vertical="center"/>
    </xf>
    <xf numFmtId="176" fontId="10" fillId="0" borderId="16" xfId="1" applyNumberFormat="1" applyFont="1" applyFill="1" applyBorder="1" applyAlignment="1">
      <alignment horizontal="right" vertical="center"/>
    </xf>
    <xf numFmtId="41" fontId="7" fillId="2" borderId="24" xfId="1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176" fontId="10" fillId="0" borderId="24" xfId="1" applyNumberFormat="1" applyFont="1" applyFill="1" applyBorder="1" applyAlignment="1">
      <alignment horizontal="right" vertical="center"/>
    </xf>
    <xf numFmtId="176" fontId="10" fillId="0" borderId="19" xfId="1" applyNumberFormat="1" applyFont="1" applyFill="1" applyBorder="1" applyAlignment="1">
      <alignment horizontal="right" vertical="center"/>
    </xf>
    <xf numFmtId="41" fontId="7" fillId="2" borderId="32" xfId="1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4" fillId="0" borderId="39" xfId="0" quotePrefix="1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176" fontId="10" fillId="0" borderId="39" xfId="1" applyNumberFormat="1" applyFont="1" applyFill="1" applyBorder="1" applyAlignment="1">
      <alignment horizontal="right" vertical="center"/>
    </xf>
    <xf numFmtId="176" fontId="10" fillId="0" borderId="40" xfId="1" applyNumberFormat="1" applyFont="1" applyFill="1" applyBorder="1" applyAlignment="1">
      <alignment horizontal="right" vertical="center"/>
    </xf>
    <xf numFmtId="0" fontId="4" fillId="0" borderId="38" xfId="0" applyFont="1" applyBorder="1" applyAlignment="1">
      <alignment horizontal="distributed" vertical="center" indent="1"/>
    </xf>
    <xf numFmtId="0" fontId="4" fillId="0" borderId="39" xfId="0" applyFont="1" applyBorder="1" applyAlignment="1">
      <alignment horizontal="distributed" vertical="center" indent="1"/>
    </xf>
    <xf numFmtId="0" fontId="4" fillId="0" borderId="9" xfId="0" quotePrefix="1" applyFont="1" applyBorder="1" applyAlignment="1">
      <alignment horizontal="center" vertical="center"/>
    </xf>
    <xf numFmtId="41" fontId="7" fillId="0" borderId="10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2" xfId="0" quotePrefix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41" fontId="7" fillId="0" borderId="13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0" fontId="11" fillId="0" borderId="42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4" fillId="0" borderId="4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shrinkToFit="1"/>
    </xf>
    <xf numFmtId="0" fontId="7" fillId="0" borderId="4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178" fontId="7" fillId="0" borderId="22" xfId="0" applyNumberFormat="1" applyFont="1" applyBorder="1" applyAlignment="1">
      <alignment horizontal="center" vertical="center" shrinkToFit="1"/>
    </xf>
    <xf numFmtId="179" fontId="7" fillId="0" borderId="7" xfId="0" applyNumberFormat="1" applyFont="1" applyBorder="1" applyAlignment="1">
      <alignment horizontal="center" vertical="center" shrinkToFit="1"/>
    </xf>
    <xf numFmtId="179" fontId="7" fillId="0" borderId="8" xfId="0" applyNumberFormat="1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180" fontId="7" fillId="0" borderId="0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181" fontId="7" fillId="0" borderId="10" xfId="0" applyNumberFormat="1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16" fillId="0" borderId="13" xfId="3" applyBorder="1" applyAlignment="1" applyProtection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41" fontId="7" fillId="0" borderId="11" xfId="1" applyFont="1" applyBorder="1" applyAlignment="1">
      <alignment horizontal="center" vertical="center"/>
    </xf>
    <xf numFmtId="0" fontId="4" fillId="0" borderId="10" xfId="0" applyFont="1" applyBorder="1" applyAlignment="1">
      <alignment horizontal="distributed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41" fontId="7" fillId="0" borderId="10" xfId="1" applyFont="1" applyBorder="1" applyAlignment="1">
      <alignment horizontal="center" vertical="center" shrinkToFit="1"/>
    </xf>
    <xf numFmtId="41" fontId="7" fillId="0" borderId="11" xfId="1" applyFont="1" applyBorder="1" applyAlignment="1">
      <alignment horizontal="center" vertical="center" shrinkToFit="1"/>
    </xf>
    <xf numFmtId="41" fontId="7" fillId="0" borderId="32" xfId="1" applyFont="1" applyBorder="1" applyAlignment="1">
      <alignment horizontal="center" vertical="center" shrinkToFit="1"/>
    </xf>
    <xf numFmtId="41" fontId="7" fillId="0" borderId="33" xfId="1" applyFont="1" applyBorder="1" applyAlignment="1">
      <alignment horizontal="center" vertical="center" shrinkToFit="1"/>
    </xf>
    <xf numFmtId="0" fontId="4" fillId="0" borderId="29" xfId="0" quotePrefix="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41" fontId="7" fillId="3" borderId="11" xfId="1" applyFont="1" applyFill="1" applyBorder="1" applyAlignment="1">
      <alignment horizontal="center" vertical="center" shrinkToFit="1"/>
    </xf>
    <xf numFmtId="41" fontId="7" fillId="3" borderId="15" xfId="1" applyFont="1" applyFill="1" applyBorder="1" applyAlignment="1">
      <alignment horizontal="center" vertical="center" shrinkToFit="1"/>
    </xf>
    <xf numFmtId="41" fontId="7" fillId="3" borderId="9" xfId="1" applyFont="1" applyFill="1" applyBorder="1" applyAlignment="1">
      <alignment horizontal="center" vertical="center" shrinkToFit="1"/>
    </xf>
    <xf numFmtId="0" fontId="4" fillId="0" borderId="9" xfId="0" applyFont="1" applyBorder="1" applyAlignment="1">
      <alignment horizontal="distributed" vertical="center"/>
    </xf>
    <xf numFmtId="0" fontId="3" fillId="2" borderId="10" xfId="0" applyFont="1" applyFill="1" applyBorder="1" applyAlignment="1">
      <alignment horizontal="center" vertical="center"/>
    </xf>
    <xf numFmtId="41" fontId="7" fillId="0" borderId="47" xfId="1" applyFont="1" applyBorder="1" applyAlignment="1">
      <alignment horizontal="center" vertical="center" shrinkToFit="1"/>
    </xf>
    <xf numFmtId="41" fontId="7" fillId="0" borderId="48" xfId="1" applyFont="1" applyBorder="1" applyAlignment="1">
      <alignment horizontal="center" vertical="center" shrinkToFit="1"/>
    </xf>
    <xf numFmtId="41" fontId="7" fillId="0" borderId="24" xfId="1" applyFont="1" applyBorder="1" applyAlignment="1">
      <alignment horizontal="center" vertical="center" shrinkToFit="1"/>
    </xf>
    <xf numFmtId="41" fontId="7" fillId="0" borderId="19" xfId="1" applyFont="1" applyBorder="1" applyAlignment="1">
      <alignment horizontal="center" vertical="center" shrinkToFit="1"/>
    </xf>
    <xf numFmtId="41" fontId="7" fillId="0" borderId="37" xfId="1" applyFont="1" applyBorder="1" applyAlignment="1">
      <alignment horizontal="center" vertical="center" shrinkToFit="1"/>
    </xf>
    <xf numFmtId="41" fontId="7" fillId="0" borderId="16" xfId="1" applyFont="1" applyBorder="1" applyAlignment="1">
      <alignment horizontal="center" vertical="center" shrinkToFit="1"/>
    </xf>
    <xf numFmtId="41" fontId="7" fillId="0" borderId="35" xfId="1" applyFont="1" applyBorder="1" applyAlignment="1">
      <alignment horizontal="center" vertical="center" shrinkToFit="1"/>
    </xf>
    <xf numFmtId="41" fontId="7" fillId="0" borderId="36" xfId="1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41" fontId="7" fillId="0" borderId="29" xfId="1" applyFont="1" applyBorder="1" applyAlignment="1">
      <alignment horizontal="center" vertical="center" shrinkToFit="1"/>
    </xf>
    <xf numFmtId="41" fontId="7" fillId="0" borderId="30" xfId="1" applyFont="1" applyBorder="1" applyAlignment="1">
      <alignment horizontal="center" vertical="center" shrinkToFit="1"/>
    </xf>
    <xf numFmtId="41" fontId="7" fillId="0" borderId="37" xfId="0" applyNumberFormat="1" applyFont="1" applyBorder="1" applyAlignment="1">
      <alignment horizontal="center" vertical="center" shrinkToFit="1"/>
    </xf>
    <xf numFmtId="0" fontId="7" fillId="0" borderId="37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8" fillId="0" borderId="15" xfId="0" quotePrefix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41" fontId="7" fillId="0" borderId="26" xfId="1" applyFont="1" applyBorder="1" applyAlignment="1">
      <alignment horizontal="center" vertical="center" shrinkToFit="1"/>
    </xf>
    <xf numFmtId="41" fontId="7" fillId="0" borderId="27" xfId="1" applyFont="1" applyBorder="1" applyAlignment="1">
      <alignment horizontal="center" vertical="center" shrinkToFit="1"/>
    </xf>
    <xf numFmtId="0" fontId="4" fillId="0" borderId="26" xfId="0" quotePrefix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24" xfId="0" applyFont="1" applyBorder="1" applyAlignment="1">
      <alignment horizontal="distributed" vertical="center"/>
    </xf>
    <xf numFmtId="0" fontId="8" fillId="0" borderId="29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4" fillId="0" borderId="29" xfId="0" applyFont="1" applyBorder="1" applyAlignment="1">
      <alignment horizontal="distributed" vertical="center"/>
    </xf>
    <xf numFmtId="0" fontId="4" fillId="0" borderId="37" xfId="0" applyFont="1" applyBorder="1" applyAlignment="1">
      <alignment horizontal="distributed" vertical="center"/>
    </xf>
    <xf numFmtId="0" fontId="3" fillId="3" borderId="24" xfId="0" applyFont="1" applyFill="1" applyBorder="1" applyAlignment="1">
      <alignment horizontal="center" vertical="center"/>
    </xf>
    <xf numFmtId="41" fontId="7" fillId="0" borderId="37" xfId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4" fillId="0" borderId="34" xfId="0" applyFont="1" applyBorder="1" applyAlignment="1">
      <alignment horizontal="distributed" vertical="center"/>
    </xf>
    <xf numFmtId="0" fontId="4" fillId="0" borderId="35" xfId="0" applyFont="1" applyBorder="1" applyAlignment="1">
      <alignment horizontal="distributed" vertical="center"/>
    </xf>
    <xf numFmtId="0" fontId="20" fillId="0" borderId="21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4" fillId="0" borderId="26" xfId="0" applyFont="1" applyBorder="1" applyAlignment="1">
      <alignment horizontal="distributed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distributed" vertical="center" indent="1"/>
    </xf>
    <xf numFmtId="0" fontId="4" fillId="0" borderId="60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4" fillId="0" borderId="5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27" fillId="0" borderId="54" xfId="0" applyFont="1" applyBorder="1" applyAlignment="1">
      <alignment horizontal="left" vertical="center" wrapText="1"/>
    </xf>
    <xf numFmtId="0" fontId="27" fillId="0" borderId="7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27" fillId="0" borderId="55" xfId="0" applyFont="1" applyBorder="1" applyAlignment="1">
      <alignment horizontal="left" vertical="center"/>
    </xf>
    <xf numFmtId="0" fontId="27" fillId="0" borderId="10" xfId="0" applyFont="1" applyBorder="1" applyAlignment="1">
      <alignment horizontal="left" vertical="center"/>
    </xf>
    <xf numFmtId="0" fontId="27" fillId="0" borderId="11" xfId="0" applyFont="1" applyBorder="1" applyAlignment="1">
      <alignment horizontal="left" vertical="center"/>
    </xf>
    <xf numFmtId="0" fontId="3" fillId="0" borderId="4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 shrinkToFit="1"/>
    </xf>
    <xf numFmtId="0" fontId="18" fillId="0" borderId="10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13" xfId="0" applyFont="1" applyFill="1" applyBorder="1" applyAlignment="1">
      <alignment horizontal="center" vertical="center" shrinkToFit="1"/>
    </xf>
    <xf numFmtId="41" fontId="18" fillId="0" borderId="10" xfId="1" applyFont="1" applyBorder="1" applyAlignment="1">
      <alignment horizontal="center" vertical="center" shrinkToFit="1"/>
    </xf>
    <xf numFmtId="41" fontId="18" fillId="0" borderId="51" xfId="1" applyFont="1" applyBorder="1" applyAlignment="1">
      <alignment horizontal="center" vertical="center" shrinkToFit="1"/>
    </xf>
    <xf numFmtId="0" fontId="20" fillId="0" borderId="15" xfId="0" quotePrefix="1" applyFont="1" applyBorder="1" applyAlignment="1">
      <alignment horizontal="center" vertical="center" shrinkToFit="1"/>
    </xf>
    <xf numFmtId="0" fontId="20" fillId="0" borderId="52" xfId="0" quotePrefix="1" applyFont="1" applyBorder="1" applyAlignment="1">
      <alignment horizontal="center" vertical="center" shrinkToFit="1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178" fontId="18" fillId="0" borderId="39" xfId="0" applyNumberFormat="1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41" fontId="18" fillId="0" borderId="13" xfId="1" applyFont="1" applyBorder="1" applyAlignment="1">
      <alignment horizontal="center" vertical="center" shrinkToFit="1"/>
    </xf>
    <xf numFmtId="41" fontId="18" fillId="0" borderId="53" xfId="1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180" fontId="21" fillId="0" borderId="5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41" fontId="7" fillId="0" borderId="13" xfId="1" applyFont="1" applyBorder="1" applyAlignment="1">
      <alignment horizontal="center" vertical="center"/>
    </xf>
    <xf numFmtId="41" fontId="7" fillId="0" borderId="14" xfId="1" applyFont="1" applyBorder="1" applyAlignment="1">
      <alignment horizontal="center" vertical="center"/>
    </xf>
    <xf numFmtId="41" fontId="7" fillId="0" borderId="10" xfId="1" applyFont="1" applyBorder="1" applyAlignment="1">
      <alignment horizontal="right" vertical="center"/>
    </xf>
    <xf numFmtId="41" fontId="7" fillId="2" borderId="11" xfId="1" applyFont="1" applyFill="1" applyBorder="1" applyAlignment="1">
      <alignment horizontal="center" vertical="center"/>
    </xf>
    <xf numFmtId="41" fontId="7" fillId="0" borderId="13" xfId="1" applyFont="1" applyBorder="1" applyAlignment="1">
      <alignment horizontal="right" vertical="center"/>
    </xf>
    <xf numFmtId="0" fontId="4" fillId="0" borderId="13" xfId="0" applyFont="1" applyBorder="1" applyAlignment="1">
      <alignment horizontal="distributed" vertical="center" inden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distributed" vertical="center" wrapText="1" indent="1"/>
    </xf>
    <xf numFmtId="0" fontId="4" fillId="0" borderId="13" xfId="0" quotePrefix="1" applyFont="1" applyBorder="1" applyAlignment="1">
      <alignment horizontal="center" vertical="center"/>
    </xf>
    <xf numFmtId="0" fontId="4" fillId="0" borderId="11" xfId="0" quotePrefix="1" applyFont="1" applyBorder="1" applyAlignment="1">
      <alignment horizontal="center" vertical="center"/>
    </xf>
    <xf numFmtId="41" fontId="7" fillId="0" borderId="10" xfId="1" applyFont="1" applyFill="1" applyBorder="1" applyAlignment="1">
      <alignment horizontal="center" vertical="center"/>
    </xf>
    <xf numFmtId="41" fontId="7" fillId="0" borderId="13" xfId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41" fontId="7" fillId="0" borderId="7" xfId="1" applyFont="1" applyBorder="1" applyAlignment="1">
      <alignment horizontal="center" vertical="center"/>
    </xf>
    <xf numFmtId="41" fontId="7" fillId="0" borderId="8" xfId="1" applyFont="1" applyBorder="1" applyAlignment="1">
      <alignment horizontal="center" vertical="center"/>
    </xf>
    <xf numFmtId="41" fontId="7" fillId="2" borderId="13" xfId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1" fillId="0" borderId="5" xfId="0" quotePrefix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77" fontId="21" fillId="0" borderId="56" xfId="0" applyNumberFormat="1" applyFont="1" applyBorder="1" applyAlignment="1">
      <alignment horizontal="right" vertical="center" indent="1"/>
    </xf>
    <xf numFmtId="177" fontId="21" fillId="0" borderId="17" xfId="0" applyNumberFormat="1" applyFont="1" applyBorder="1" applyAlignment="1">
      <alignment horizontal="right" vertical="center" indent="1"/>
    </xf>
    <xf numFmtId="0" fontId="8" fillId="0" borderId="5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17" fillId="0" borderId="54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7" fillId="0" borderId="58" xfId="0" applyFont="1" applyBorder="1" applyAlignment="1">
      <alignment horizontal="left" vertical="center"/>
    </xf>
    <xf numFmtId="0" fontId="17" fillId="0" borderId="37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6" xfId="0" quotePrefix="1" applyFont="1" applyBorder="1" applyAlignment="1">
      <alignment horizontal="center" vertical="center"/>
    </xf>
    <xf numFmtId="0" fontId="4" fillId="0" borderId="18" xfId="0" quotePrefix="1" applyFont="1" applyBorder="1" applyAlignment="1">
      <alignment horizontal="center" vertical="center"/>
    </xf>
    <xf numFmtId="0" fontId="4" fillId="0" borderId="40" xfId="0" quotePrefix="1" applyFont="1" applyBorder="1" applyAlignment="1">
      <alignment horizontal="center" vertical="center"/>
    </xf>
    <xf numFmtId="0" fontId="4" fillId="0" borderId="38" xfId="0" quotePrefix="1" applyFont="1" applyBorder="1" applyAlignment="1">
      <alignment horizontal="center" vertical="center"/>
    </xf>
    <xf numFmtId="0" fontId="4" fillId="0" borderId="49" xfId="0" quotePrefix="1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" vertical="center"/>
    </xf>
    <xf numFmtId="0" fontId="4" fillId="0" borderId="19" xfId="0" quotePrefix="1" applyFont="1" applyBorder="1" applyAlignment="1">
      <alignment horizontal="center" vertical="center"/>
    </xf>
    <xf numFmtId="0" fontId="4" fillId="0" borderId="20" xfId="0" quotePrefix="1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41" fontId="30" fillId="0" borderId="16" xfId="1" applyFont="1" applyBorder="1" applyAlignment="1">
      <alignment horizontal="center" vertical="center"/>
    </xf>
    <xf numFmtId="41" fontId="30" fillId="0" borderId="17" xfId="1" applyFont="1" applyBorder="1" applyAlignment="1">
      <alignment horizontal="center" vertical="center"/>
    </xf>
    <xf numFmtId="0" fontId="4" fillId="0" borderId="17" xfId="0" quotePrefix="1" applyFont="1" applyBorder="1" applyAlignment="1">
      <alignment horizontal="center" vertical="center"/>
    </xf>
    <xf numFmtId="0" fontId="4" fillId="0" borderId="5" xfId="0" quotePrefix="1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21" xfId="0" quotePrefix="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41" fontId="30" fillId="0" borderId="49" xfId="1" applyFont="1" applyBorder="1" applyAlignment="1">
      <alignment horizontal="center" vertical="center"/>
    </xf>
    <xf numFmtId="41" fontId="30" fillId="0" borderId="4" xfId="1" applyFont="1" applyBorder="1" applyAlignment="1">
      <alignment horizontal="center" vertical="center"/>
    </xf>
    <xf numFmtId="41" fontId="20" fillId="0" borderId="19" xfId="0" applyNumberFormat="1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41" fontId="36" fillId="0" borderId="40" xfId="1" applyFont="1" applyBorder="1" applyAlignment="1">
      <alignment horizontal="center" vertical="center"/>
    </xf>
    <xf numFmtId="41" fontId="36" fillId="0" borderId="5" xfId="1" applyFont="1" applyBorder="1" applyAlignment="1">
      <alignment horizontal="center" vertical="center"/>
    </xf>
    <xf numFmtId="0" fontId="4" fillId="0" borderId="11" xfId="0" applyFont="1" applyBorder="1" applyAlignment="1">
      <alignment horizontal="distributed" vertical="center" indent="1"/>
    </xf>
    <xf numFmtId="0" fontId="4" fillId="0" borderId="15" xfId="0" applyFont="1" applyBorder="1" applyAlignment="1">
      <alignment horizontal="distributed" vertical="center" indent="1"/>
    </xf>
    <xf numFmtId="0" fontId="7" fillId="2" borderId="37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distributed" vertical="center" indent="1"/>
    </xf>
    <xf numFmtId="0" fontId="4" fillId="0" borderId="20" xfId="0" applyFont="1" applyBorder="1" applyAlignment="1">
      <alignment horizontal="distributed" vertical="center" indent="1"/>
    </xf>
    <xf numFmtId="0" fontId="4" fillId="0" borderId="11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45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7" fillId="0" borderId="65" xfId="0" applyFont="1" applyBorder="1" applyAlignment="1">
      <alignment horizontal="center" vertical="center"/>
    </xf>
    <xf numFmtId="0" fontId="11" fillId="0" borderId="63" xfId="0" quotePrefix="1" applyFont="1" applyBorder="1" applyAlignment="1">
      <alignment horizontal="center" vertical="center"/>
    </xf>
    <xf numFmtId="0" fontId="11" fillId="0" borderId="64" xfId="0" quotePrefix="1" applyFont="1" applyBorder="1" applyAlignment="1">
      <alignment horizontal="center" vertical="center"/>
    </xf>
    <xf numFmtId="0" fontId="4" fillId="0" borderId="16" xfId="0" applyFont="1" applyBorder="1" applyAlignment="1">
      <alignment horizontal="distributed" vertical="center" indent="1"/>
    </xf>
    <xf numFmtId="0" fontId="4" fillId="0" borderId="17" xfId="0" applyFont="1" applyBorder="1" applyAlignment="1">
      <alignment horizontal="distributed" vertical="center" indent="1"/>
    </xf>
    <xf numFmtId="0" fontId="8" fillId="0" borderId="16" xfId="0" applyFont="1" applyBorder="1" applyAlignment="1">
      <alignment horizontal="distributed" vertical="center" indent="1"/>
    </xf>
    <xf numFmtId="0" fontId="8" fillId="0" borderId="17" xfId="0" applyFont="1" applyBorder="1" applyAlignment="1">
      <alignment horizontal="distributed" vertical="center" indent="1"/>
    </xf>
    <xf numFmtId="0" fontId="8" fillId="0" borderId="18" xfId="0" applyFont="1" applyBorder="1" applyAlignment="1">
      <alignment horizontal="distributed" vertical="center" indent="1"/>
    </xf>
    <xf numFmtId="0" fontId="8" fillId="0" borderId="19" xfId="0" applyFont="1" applyBorder="1" applyAlignment="1">
      <alignment horizontal="distributed" vertical="center" indent="1"/>
    </xf>
    <xf numFmtId="0" fontId="8" fillId="0" borderId="20" xfId="0" applyFont="1" applyBorder="1" applyAlignment="1">
      <alignment horizontal="distributed" vertical="center" indent="1"/>
    </xf>
    <xf numFmtId="0" fontId="8" fillId="0" borderId="21" xfId="0" applyFont="1" applyBorder="1" applyAlignment="1">
      <alignment horizontal="distributed" vertical="center" indent="1"/>
    </xf>
    <xf numFmtId="0" fontId="4" fillId="0" borderId="72" xfId="0" applyFont="1" applyBorder="1" applyAlignment="1">
      <alignment horizontal="distributed" vertical="center" indent="1"/>
    </xf>
    <xf numFmtId="0" fontId="4" fillId="0" borderId="73" xfId="0" applyFont="1" applyBorder="1" applyAlignment="1">
      <alignment horizontal="distributed" vertical="center" indent="1"/>
    </xf>
    <xf numFmtId="0" fontId="4" fillId="0" borderId="74" xfId="0" applyFont="1" applyBorder="1" applyAlignment="1">
      <alignment horizontal="distributed" vertical="center" indent="1"/>
    </xf>
    <xf numFmtId="0" fontId="4" fillId="0" borderId="80" xfId="0" applyFont="1" applyBorder="1" applyAlignment="1">
      <alignment horizontal="distributed" vertical="center" indent="1"/>
    </xf>
    <xf numFmtId="0" fontId="4" fillId="0" borderId="81" xfId="0" applyFont="1" applyBorder="1" applyAlignment="1">
      <alignment horizontal="distributed" vertical="center" indent="1"/>
    </xf>
    <xf numFmtId="0" fontId="4" fillId="0" borderId="82" xfId="0" applyFont="1" applyBorder="1" applyAlignment="1">
      <alignment horizontal="distributed" vertical="center" indent="1"/>
    </xf>
    <xf numFmtId="0" fontId="7" fillId="2" borderId="37" xfId="0" applyFont="1" applyFill="1" applyBorder="1" applyAlignment="1">
      <alignment horizontal="center" vertical="center" shrinkToFit="1"/>
    </xf>
    <xf numFmtId="0" fontId="7" fillId="2" borderId="24" xfId="0" applyFont="1" applyFill="1" applyBorder="1" applyAlignment="1">
      <alignment horizontal="center" vertical="center" shrinkToFit="1"/>
    </xf>
    <xf numFmtId="0" fontId="32" fillId="0" borderId="49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2" fillId="0" borderId="40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 shrinkToFit="1"/>
    </xf>
    <xf numFmtId="0" fontId="7" fillId="0" borderId="17" xfId="0" applyFont="1" applyFill="1" applyBorder="1" applyAlignment="1">
      <alignment horizontal="center" vertical="center" shrinkToFit="1"/>
    </xf>
    <xf numFmtId="0" fontId="7" fillId="0" borderId="18" xfId="0" applyFont="1" applyFill="1" applyBorder="1" applyAlignment="1">
      <alignment horizontal="center" vertical="center" shrinkToFit="1"/>
    </xf>
    <xf numFmtId="0" fontId="7" fillId="0" borderId="19" xfId="0" applyFont="1" applyFill="1" applyBorder="1" applyAlignment="1">
      <alignment horizontal="center" vertical="center" shrinkToFit="1"/>
    </xf>
    <xf numFmtId="0" fontId="7" fillId="0" borderId="20" xfId="0" applyFont="1" applyFill="1" applyBorder="1" applyAlignment="1">
      <alignment horizontal="center" vertical="center" shrinkToFit="1"/>
    </xf>
    <xf numFmtId="0" fontId="7" fillId="0" borderId="21" xfId="0" applyFont="1" applyFill="1" applyBorder="1" applyAlignment="1">
      <alignment horizontal="center" vertical="center" shrinkToFit="1"/>
    </xf>
    <xf numFmtId="0" fontId="7" fillId="2" borderId="16" xfId="0" applyFont="1" applyFill="1" applyBorder="1" applyAlignment="1">
      <alignment horizontal="center" vertical="center" shrinkToFit="1"/>
    </xf>
    <xf numFmtId="0" fontId="7" fillId="2" borderId="17" xfId="0" applyFont="1" applyFill="1" applyBorder="1" applyAlignment="1">
      <alignment horizontal="center" vertical="center" shrinkToFit="1"/>
    </xf>
    <xf numFmtId="0" fontId="7" fillId="2" borderId="18" xfId="0" applyFont="1" applyFill="1" applyBorder="1" applyAlignment="1">
      <alignment horizontal="center" vertical="center" shrinkToFit="1"/>
    </xf>
    <xf numFmtId="0" fontId="7" fillId="2" borderId="40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38" xfId="0" applyFont="1" applyFill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73" xfId="0" applyFont="1" applyBorder="1" applyAlignment="1">
      <alignment horizontal="center" vertical="center" wrapText="1"/>
    </xf>
    <xf numFmtId="0" fontId="4" fillId="0" borderId="74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20" fillId="0" borderId="17" xfId="0" quotePrefix="1" applyFont="1" applyBorder="1" applyAlignment="1">
      <alignment horizontal="center" vertical="center" shrinkToFit="1"/>
    </xf>
    <xf numFmtId="0" fontId="20" fillId="0" borderId="20" xfId="0" quotePrefix="1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 shrinkToFit="1"/>
    </xf>
    <xf numFmtId="0" fontId="18" fillId="0" borderId="18" xfId="0" applyFont="1" applyBorder="1" applyAlignment="1">
      <alignment horizontal="center" vertical="center" shrinkToFit="1"/>
    </xf>
    <xf numFmtId="0" fontId="18" fillId="0" borderId="19" xfId="0" applyFont="1" applyBorder="1" applyAlignment="1">
      <alignment horizontal="center" vertical="center" shrinkToFit="1"/>
    </xf>
    <xf numFmtId="0" fontId="18" fillId="0" borderId="20" xfId="0" applyFont="1" applyBorder="1" applyAlignment="1">
      <alignment horizontal="center" vertical="center" shrinkToFit="1"/>
    </xf>
    <xf numFmtId="0" fontId="18" fillId="0" borderId="21" xfId="0" applyFont="1" applyBorder="1" applyAlignment="1">
      <alignment horizontal="center" vertical="center" shrinkToFit="1"/>
    </xf>
    <xf numFmtId="41" fontId="36" fillId="0" borderId="16" xfId="1" applyFont="1" applyBorder="1" applyAlignment="1">
      <alignment horizontal="center" vertical="center" shrinkToFit="1"/>
    </xf>
    <xf numFmtId="41" fontId="36" fillId="0" borderId="17" xfId="1" applyFont="1" applyBorder="1" applyAlignment="1">
      <alignment horizontal="center" vertical="center" shrinkToFit="1"/>
    </xf>
    <xf numFmtId="41" fontId="36" fillId="0" borderId="89" xfId="1" applyFont="1" applyBorder="1" applyAlignment="1">
      <alignment horizontal="center" vertical="center" shrinkToFit="1"/>
    </xf>
    <xf numFmtId="0" fontId="4" fillId="0" borderId="81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41" fontId="29" fillId="0" borderId="16" xfId="1" applyFont="1" applyBorder="1" applyAlignment="1">
      <alignment horizontal="center" vertical="center" shrinkToFit="1"/>
    </xf>
    <xf numFmtId="41" fontId="29" fillId="0" borderId="17" xfId="1" applyFont="1" applyBorder="1" applyAlignment="1">
      <alignment horizontal="center" vertical="center" shrinkToFit="1"/>
    </xf>
    <xf numFmtId="0" fontId="11" fillId="0" borderId="20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89" xfId="0" applyFont="1" applyBorder="1" applyAlignment="1">
      <alignment horizontal="center" vertical="center"/>
    </xf>
    <xf numFmtId="0" fontId="8" fillId="0" borderId="88" xfId="0" applyFont="1" applyBorder="1" applyAlignment="1">
      <alignment horizontal="center" vertical="center"/>
    </xf>
    <xf numFmtId="177" fontId="33" fillId="0" borderId="56" xfId="0" applyNumberFormat="1" applyFont="1" applyBorder="1" applyAlignment="1">
      <alignment horizontal="center" vertical="center"/>
    </xf>
    <xf numFmtId="177" fontId="33" fillId="0" borderId="17" xfId="0" applyNumberFormat="1" applyFont="1" applyBorder="1" applyAlignment="1">
      <alignment horizontal="center" vertical="center"/>
    </xf>
    <xf numFmtId="41" fontId="36" fillId="0" borderId="21" xfId="1" applyFont="1" applyBorder="1" applyAlignment="1">
      <alignment horizontal="center" vertical="center" shrinkToFit="1"/>
    </xf>
    <xf numFmtId="41" fontId="36" fillId="0" borderId="24" xfId="1" applyFont="1" applyBorder="1" applyAlignment="1">
      <alignment horizontal="center" vertical="center" shrinkToFit="1"/>
    </xf>
    <xf numFmtId="41" fontId="36" fillId="0" borderId="90" xfId="1" applyFont="1" applyBorder="1" applyAlignment="1">
      <alignment horizontal="center" vertical="center" shrinkToFit="1"/>
    </xf>
    <xf numFmtId="41" fontId="31" fillId="0" borderId="83" xfId="1" applyFont="1" applyBorder="1" applyAlignment="1">
      <alignment horizontal="center" vertical="center" shrinkToFit="1"/>
    </xf>
    <xf numFmtId="41" fontId="31" fillId="0" borderId="80" xfId="1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41" fontId="29" fillId="0" borderId="16" xfId="1" applyFont="1" applyFill="1" applyBorder="1" applyAlignment="1">
      <alignment horizontal="center" vertical="center"/>
    </xf>
    <xf numFmtId="41" fontId="29" fillId="0" borderId="17" xfId="1" applyFont="1" applyFill="1" applyBorder="1" applyAlignment="1">
      <alignment horizontal="center" vertical="center"/>
    </xf>
    <xf numFmtId="41" fontId="29" fillId="0" borderId="18" xfId="1" applyFont="1" applyFill="1" applyBorder="1" applyAlignment="1">
      <alignment horizontal="center" vertical="center"/>
    </xf>
    <xf numFmtId="184" fontId="29" fillId="0" borderId="71" xfId="1" applyNumberFormat="1" applyFont="1" applyBorder="1" applyAlignment="1">
      <alignment horizontal="right" vertical="center" shrinkToFit="1"/>
    </xf>
    <xf numFmtId="184" fontId="29" fillId="0" borderId="69" xfId="1" applyNumberFormat="1" applyFont="1" applyBorder="1" applyAlignment="1">
      <alignment horizontal="right" vertical="center" shrinkToFit="1"/>
    </xf>
    <xf numFmtId="0" fontId="3" fillId="2" borderId="37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41" fontId="5" fillId="0" borderId="24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41" fontId="31" fillId="0" borderId="24" xfId="1" applyFont="1" applyBorder="1" applyAlignment="1">
      <alignment horizontal="center" vertical="center" shrinkToFit="1"/>
    </xf>
    <xf numFmtId="41" fontId="31" fillId="0" borderId="19" xfId="1" applyFont="1" applyBorder="1" applyAlignment="1">
      <alignment horizontal="center" vertical="center" shrinkToFit="1"/>
    </xf>
    <xf numFmtId="184" fontId="31" fillId="0" borderId="79" xfId="1" applyNumberFormat="1" applyFont="1" applyBorder="1" applyAlignment="1">
      <alignment horizontal="right" vertical="center" shrinkToFit="1"/>
    </xf>
    <xf numFmtId="184" fontId="31" fillId="0" borderId="66" xfId="1" applyNumberFormat="1" applyFont="1" applyBorder="1" applyAlignment="1">
      <alignment horizontal="right" vertical="center" shrinkToFit="1"/>
    </xf>
    <xf numFmtId="0" fontId="3" fillId="2" borderId="24" xfId="0" applyFont="1" applyFill="1" applyBorder="1" applyAlignment="1">
      <alignment horizontal="center" vertical="center"/>
    </xf>
    <xf numFmtId="0" fontId="4" fillId="0" borderId="67" xfId="0" applyFont="1" applyBorder="1" applyAlignment="1">
      <alignment horizontal="center" vertical="center" wrapText="1"/>
    </xf>
    <xf numFmtId="0" fontId="4" fillId="0" borderId="68" xfId="0" applyFont="1" applyBorder="1" applyAlignment="1">
      <alignment horizontal="center" vertical="center" wrapText="1"/>
    </xf>
    <xf numFmtId="0" fontId="4" fillId="0" borderId="84" xfId="0" quotePrefix="1" applyFont="1" applyBorder="1" applyAlignment="1">
      <alignment horizontal="center" vertical="center"/>
    </xf>
    <xf numFmtId="0" fontId="4" fillId="0" borderId="85" xfId="0" quotePrefix="1" applyFont="1" applyBorder="1" applyAlignment="1">
      <alignment horizontal="center" vertical="center"/>
    </xf>
    <xf numFmtId="41" fontId="29" fillId="0" borderId="84" xfId="1" applyFont="1" applyBorder="1" applyAlignment="1">
      <alignment horizontal="center" vertical="center"/>
    </xf>
    <xf numFmtId="41" fontId="29" fillId="0" borderId="86" xfId="1" applyFont="1" applyBorder="1" applyAlignment="1">
      <alignment horizontal="center" vertical="center"/>
    </xf>
    <xf numFmtId="41" fontId="29" fillId="0" borderId="85" xfId="1" applyFont="1" applyBorder="1" applyAlignment="1">
      <alignment horizontal="center" vertical="center"/>
    </xf>
    <xf numFmtId="0" fontId="4" fillId="0" borderId="84" xfId="0" applyFont="1" applyBorder="1" applyAlignment="1">
      <alignment horizontal="center" vertical="center"/>
    </xf>
    <xf numFmtId="0" fontId="4" fillId="0" borderId="86" xfId="0" applyFont="1" applyBorder="1" applyAlignment="1">
      <alignment horizontal="center" vertical="center"/>
    </xf>
    <xf numFmtId="0" fontId="4" fillId="0" borderId="85" xfId="0" applyFont="1" applyBorder="1" applyAlignment="1">
      <alignment horizontal="center" vertical="center"/>
    </xf>
    <xf numFmtId="41" fontId="29" fillId="0" borderId="84" xfId="1" applyFont="1" applyBorder="1" applyAlignment="1">
      <alignment horizontal="center" vertical="center" shrinkToFit="1"/>
    </xf>
    <xf numFmtId="41" fontId="29" fillId="0" borderId="86" xfId="1" applyFont="1" applyBorder="1" applyAlignment="1">
      <alignment horizontal="center" vertical="center" shrinkToFit="1"/>
    </xf>
    <xf numFmtId="41" fontId="29" fillId="0" borderId="16" xfId="1" applyFont="1" applyBorder="1" applyAlignment="1">
      <alignment horizontal="center" vertical="center"/>
    </xf>
    <xf numFmtId="41" fontId="29" fillId="0" borderId="17" xfId="1" applyFont="1" applyBorder="1" applyAlignment="1">
      <alignment horizontal="center" vertical="center"/>
    </xf>
    <xf numFmtId="41" fontId="29" fillId="0" borderId="18" xfId="1" applyFont="1" applyBorder="1" applyAlignment="1">
      <alignment horizontal="center" vertical="center"/>
    </xf>
    <xf numFmtId="0" fontId="4" fillId="0" borderId="80" xfId="0" quotePrefix="1" applyFont="1" applyBorder="1" applyAlignment="1">
      <alignment horizontal="center" vertical="center"/>
    </xf>
    <xf numFmtId="0" fontId="4" fillId="0" borderId="82" xfId="0" quotePrefix="1" applyFont="1" applyBorder="1" applyAlignment="1">
      <alignment horizontal="center" vertical="center"/>
    </xf>
    <xf numFmtId="41" fontId="29" fillId="0" borderId="16" xfId="0" applyNumberFormat="1" applyFont="1" applyBorder="1" applyAlignment="1">
      <alignment horizontal="center" vertical="center"/>
    </xf>
    <xf numFmtId="41" fontId="29" fillId="0" borderId="17" xfId="0" applyNumberFormat="1" applyFont="1" applyBorder="1" applyAlignment="1">
      <alignment horizontal="center" vertical="center"/>
    </xf>
    <xf numFmtId="41" fontId="29" fillId="0" borderId="18" xfId="0" applyNumberFormat="1" applyFont="1" applyBorder="1" applyAlignment="1">
      <alignment horizontal="center" vertical="center"/>
    </xf>
    <xf numFmtId="0" fontId="4" fillId="0" borderId="80" xfId="0" applyFont="1" applyBorder="1" applyAlignment="1">
      <alignment horizontal="center" vertical="center"/>
    </xf>
    <xf numFmtId="41" fontId="5" fillId="0" borderId="24" xfId="1" applyFont="1" applyBorder="1" applyAlignment="1">
      <alignment horizontal="center" vertical="center"/>
    </xf>
    <xf numFmtId="0" fontId="4" fillId="0" borderId="86" xfId="0" applyFont="1" applyBorder="1" applyAlignment="1">
      <alignment horizontal="distributed" vertical="center" indent="1"/>
    </xf>
    <xf numFmtId="0" fontId="4" fillId="0" borderId="85" xfId="0" applyFont="1" applyBorder="1" applyAlignment="1">
      <alignment horizontal="distributed" vertical="center" indent="1"/>
    </xf>
    <xf numFmtId="0" fontId="4" fillId="0" borderId="66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71" xfId="0" applyFont="1" applyBorder="1" applyAlignment="1">
      <alignment horizontal="distributed" vertical="center" indent="1"/>
    </xf>
    <xf numFmtId="0" fontId="4" fillId="0" borderId="69" xfId="0" applyFont="1" applyBorder="1" applyAlignment="1">
      <alignment horizontal="distributed" vertical="center" indent="1"/>
    </xf>
    <xf numFmtId="0" fontId="4" fillId="0" borderId="71" xfId="0" quotePrefix="1" applyFont="1" applyBorder="1" applyAlignment="1">
      <alignment horizontal="center" vertical="center"/>
    </xf>
    <xf numFmtId="0" fontId="4" fillId="0" borderId="70" xfId="0" quotePrefix="1" applyFont="1" applyBorder="1" applyAlignment="1">
      <alignment horizontal="center" vertical="center"/>
    </xf>
    <xf numFmtId="41" fontId="29" fillId="0" borderId="71" xfId="1" applyFont="1" applyBorder="1" applyAlignment="1">
      <alignment horizontal="center" vertical="center" shrinkToFit="1"/>
    </xf>
    <xf numFmtId="41" fontId="29" fillId="0" borderId="69" xfId="1" applyFont="1" applyBorder="1" applyAlignment="1">
      <alignment horizontal="center" vertical="center" shrinkToFit="1"/>
    </xf>
    <xf numFmtId="0" fontId="20" fillId="0" borderId="69" xfId="0" applyFont="1" applyBorder="1" applyAlignment="1">
      <alignment horizontal="center" vertical="center" wrapText="1"/>
    </xf>
    <xf numFmtId="0" fontId="20" fillId="0" borderId="7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64" xfId="0" applyFont="1" applyBorder="1" applyAlignment="1">
      <alignment horizontal="center" vertical="center" wrapText="1"/>
    </xf>
    <xf numFmtId="0" fontId="20" fillId="0" borderId="81" xfId="0" applyFont="1" applyBorder="1" applyAlignment="1">
      <alignment horizontal="center" vertical="center" wrapText="1"/>
    </xf>
    <xf numFmtId="0" fontId="20" fillId="0" borderId="82" xfId="0" applyFont="1" applyBorder="1" applyAlignment="1">
      <alignment horizontal="center" vertical="center" wrapText="1"/>
    </xf>
    <xf numFmtId="41" fontId="31" fillId="0" borderId="83" xfId="1" applyFont="1" applyBorder="1" applyAlignment="1">
      <alignment horizontal="center" vertical="center"/>
    </xf>
    <xf numFmtId="41" fontId="31" fillId="0" borderId="16" xfId="1" applyFont="1" applyBorder="1" applyAlignment="1">
      <alignment horizontal="center" vertical="center" shrinkToFit="1"/>
    </xf>
    <xf numFmtId="41" fontId="31" fillId="0" borderId="17" xfId="1" applyFont="1" applyBorder="1" applyAlignment="1">
      <alignment horizontal="center" vertical="center" shrinkToFit="1"/>
    </xf>
    <xf numFmtId="0" fontId="3" fillId="3" borderId="21" xfId="0" applyFont="1" applyFill="1" applyBorder="1" applyAlignment="1">
      <alignment horizontal="center" vertical="center"/>
    </xf>
    <xf numFmtId="41" fontId="31" fillId="0" borderId="24" xfId="0" applyNumberFormat="1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4" fillId="0" borderId="66" xfId="0" quotePrefix="1" applyFont="1" applyBorder="1" applyAlignment="1">
      <alignment horizontal="center" vertical="center"/>
    </xf>
    <xf numFmtId="0" fontId="4" fillId="0" borderId="68" xfId="0" quotePrefix="1" applyFont="1" applyBorder="1" applyAlignment="1">
      <alignment horizontal="center" vertical="center"/>
    </xf>
    <xf numFmtId="41" fontId="31" fillId="0" borderId="79" xfId="1" applyFont="1" applyBorder="1" applyAlignment="1">
      <alignment horizontal="center" vertical="center" shrinkToFit="1"/>
    </xf>
    <xf numFmtId="41" fontId="31" fillId="0" borderId="66" xfId="1" applyFont="1" applyBorder="1" applyAlignment="1">
      <alignment horizontal="center" vertical="center" shrinkToFit="1"/>
    </xf>
    <xf numFmtId="0" fontId="4" fillId="0" borderId="76" xfId="0" quotePrefix="1" applyFont="1" applyBorder="1" applyAlignment="1">
      <alignment horizontal="center" vertical="center"/>
    </xf>
    <xf numFmtId="0" fontId="4" fillId="0" borderId="77" xfId="0" quotePrefix="1" applyFont="1" applyBorder="1" applyAlignment="1">
      <alignment horizontal="center" vertical="center"/>
    </xf>
    <xf numFmtId="41" fontId="29" fillId="3" borderId="16" xfId="1" applyFont="1" applyFill="1" applyBorder="1" applyAlignment="1">
      <alignment horizontal="center" vertical="center"/>
    </xf>
    <xf numFmtId="41" fontId="29" fillId="3" borderId="17" xfId="1" applyFont="1" applyFill="1" applyBorder="1" applyAlignment="1">
      <alignment horizontal="center" vertical="center"/>
    </xf>
    <xf numFmtId="41" fontId="29" fillId="3" borderId="18" xfId="1" applyFont="1" applyFill="1" applyBorder="1" applyAlignment="1">
      <alignment horizontal="center" vertical="center"/>
    </xf>
    <xf numFmtId="41" fontId="31" fillId="3" borderId="19" xfId="1" applyFont="1" applyFill="1" applyBorder="1" applyAlignment="1">
      <alignment horizontal="center" vertical="center" shrinkToFit="1"/>
    </xf>
    <xf numFmtId="41" fontId="31" fillId="3" borderId="20" xfId="1" applyFont="1" applyFill="1" applyBorder="1" applyAlignment="1">
      <alignment horizontal="center" vertical="center" shrinkToFit="1"/>
    </xf>
    <xf numFmtId="41" fontId="31" fillId="3" borderId="21" xfId="1" applyFont="1" applyFill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41" fontId="31" fillId="0" borderId="24" xfId="0" applyNumberFormat="1" applyFont="1" applyBorder="1" applyAlignment="1">
      <alignment horizontal="center" vertical="center" shrinkToFit="1"/>
    </xf>
    <xf numFmtId="0" fontId="31" fillId="0" borderId="24" xfId="0" applyFont="1" applyBorder="1" applyAlignment="1">
      <alignment horizontal="center" vertical="center" shrinkToFit="1"/>
    </xf>
    <xf numFmtId="0" fontId="31" fillId="0" borderId="19" xfId="0" applyFont="1" applyBorder="1" applyAlignment="1">
      <alignment horizontal="center" vertical="center" shrinkToFit="1"/>
    </xf>
    <xf numFmtId="41" fontId="31" fillId="0" borderId="75" xfId="1" applyFont="1" applyBorder="1" applyAlignment="1">
      <alignment horizontal="center" vertical="center" shrinkToFit="1"/>
    </xf>
    <xf numFmtId="41" fontId="31" fillId="0" borderId="75" xfId="0" applyNumberFormat="1" applyFont="1" applyBorder="1" applyAlignment="1">
      <alignment horizontal="center" vertical="center" shrinkToFit="1"/>
    </xf>
    <xf numFmtId="0" fontId="31" fillId="0" borderId="75" xfId="0" applyFont="1" applyBorder="1" applyAlignment="1">
      <alignment horizontal="center" vertical="center" shrinkToFit="1"/>
    </xf>
    <xf numFmtId="0" fontId="31" fillId="0" borderId="72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8" fillId="0" borderId="17" xfId="0" quotePrefix="1" applyFont="1" applyBorder="1" applyAlignment="1">
      <alignment horizontal="center" vertical="center"/>
    </xf>
    <xf numFmtId="0" fontId="8" fillId="0" borderId="20" xfId="0" quotePrefix="1" applyFont="1" applyBorder="1" applyAlignment="1">
      <alignment horizontal="center" vertical="center"/>
    </xf>
    <xf numFmtId="41" fontId="29" fillId="0" borderId="76" xfId="1" applyFont="1" applyBorder="1" applyAlignment="1">
      <alignment horizontal="center" vertical="center"/>
    </xf>
    <xf numFmtId="41" fontId="29" fillId="0" borderId="78" xfId="1" applyFont="1" applyBorder="1" applyAlignment="1">
      <alignment horizontal="center" vertical="center"/>
    </xf>
    <xf numFmtId="41" fontId="29" fillId="0" borderId="77" xfId="1" applyFont="1" applyBorder="1" applyAlignment="1">
      <alignment horizontal="center" vertical="center"/>
    </xf>
    <xf numFmtId="0" fontId="35" fillId="0" borderId="63" xfId="0" applyFont="1" applyBorder="1" applyAlignment="1">
      <alignment horizontal="center" vertical="center"/>
    </xf>
    <xf numFmtId="0" fontId="8" fillId="0" borderId="0" xfId="0" quotePrefix="1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4" fillId="0" borderId="72" xfId="0" quotePrefix="1" applyFont="1" applyBorder="1" applyAlignment="1">
      <alignment horizontal="center" vertical="center"/>
    </xf>
    <xf numFmtId="0" fontId="4" fillId="0" borderId="74" xfId="0" quotePrefix="1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41" fontId="36" fillId="0" borderId="39" xfId="1" applyFont="1" applyBorder="1" applyAlignment="1">
      <alignment horizontal="center" vertical="center"/>
    </xf>
    <xf numFmtId="41" fontId="36" fillId="0" borderId="24" xfId="1" applyFont="1" applyBorder="1" applyAlignment="1">
      <alignment horizontal="center" vertical="center"/>
    </xf>
    <xf numFmtId="41" fontId="36" fillId="0" borderId="19" xfId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41" fontId="30" fillId="0" borderId="16" xfId="1" applyFont="1" applyBorder="1" applyAlignment="1">
      <alignment horizontal="center" vertical="center" shrinkToFit="1"/>
    </xf>
    <xf numFmtId="41" fontId="30" fillId="0" borderId="17" xfId="1" applyFont="1" applyBorder="1" applyAlignment="1">
      <alignment horizontal="center" vertical="center" shrinkToFit="1"/>
    </xf>
    <xf numFmtId="41" fontId="30" fillId="0" borderId="89" xfId="1" applyFont="1" applyBorder="1" applyAlignment="1">
      <alignment horizontal="center" vertical="center" shrinkToFit="1"/>
    </xf>
    <xf numFmtId="0" fontId="4" fillId="0" borderId="57" xfId="0" applyFont="1" applyBorder="1" applyAlignment="1">
      <alignment horizontal="center" vertical="center"/>
    </xf>
    <xf numFmtId="0" fontId="4" fillId="0" borderId="9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41" fontId="36" fillId="0" borderId="40" xfId="1" applyFont="1" applyBorder="1" applyAlignment="1">
      <alignment horizontal="center" vertical="center" shrinkToFit="1"/>
    </xf>
    <xf numFmtId="41" fontId="36" fillId="0" borderId="5" xfId="1" applyFont="1" applyBorder="1" applyAlignment="1">
      <alignment horizontal="center" vertical="center" shrinkToFit="1"/>
    </xf>
    <xf numFmtId="41" fontId="36" fillId="0" borderId="93" xfId="1" applyFont="1" applyBorder="1" applyAlignment="1">
      <alignment horizontal="center" vertical="center" shrinkToFit="1"/>
    </xf>
    <xf numFmtId="0" fontId="7" fillId="0" borderId="9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18" fillId="0" borderId="42" xfId="0" applyFont="1" applyBorder="1" applyAlignment="1">
      <alignment horizontal="center" vertical="center" shrinkToFit="1"/>
    </xf>
    <xf numFmtId="177" fontId="34" fillId="0" borderId="57" xfId="0" applyNumberFormat="1" applyFont="1" applyBorder="1" applyAlignment="1">
      <alignment horizontal="center" vertical="center"/>
    </xf>
    <xf numFmtId="177" fontId="34" fillId="0" borderId="0" xfId="0" applyNumberFormat="1" applyFont="1" applyBorder="1" applyAlignment="1">
      <alignment horizontal="center" vertical="center"/>
    </xf>
    <xf numFmtId="49" fontId="32" fillId="0" borderId="7" xfId="0" applyNumberFormat="1" applyFont="1" applyBorder="1" applyAlignment="1">
      <alignment horizontal="center" vertical="center"/>
    </xf>
    <xf numFmtId="49" fontId="32" fillId="0" borderId="8" xfId="0" applyNumberFormat="1" applyFont="1" applyBorder="1" applyAlignment="1">
      <alignment horizontal="center" vertical="center"/>
    </xf>
    <xf numFmtId="49" fontId="32" fillId="0" borderId="13" xfId="0" applyNumberFormat="1" applyFont="1" applyBorder="1" applyAlignment="1">
      <alignment horizontal="center" vertical="center"/>
    </xf>
    <xf numFmtId="49" fontId="32" fillId="0" borderId="14" xfId="0" applyNumberFormat="1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 shrinkToFit="1"/>
    </xf>
    <xf numFmtId="0" fontId="32" fillId="0" borderId="5" xfId="0" applyFont="1" applyBorder="1" applyAlignment="1">
      <alignment horizontal="center" vertical="center" shrinkToFit="1"/>
    </xf>
    <xf numFmtId="41" fontId="30" fillId="0" borderId="17" xfId="0" applyNumberFormat="1" applyFont="1" applyBorder="1" applyAlignment="1">
      <alignment horizontal="center" vertical="center"/>
    </xf>
    <xf numFmtId="0" fontId="30" fillId="0" borderId="17" xfId="0" applyFont="1" applyBorder="1" applyAlignment="1">
      <alignment horizontal="center" vertical="center"/>
    </xf>
    <xf numFmtId="0" fontId="30" fillId="0" borderId="89" xfId="0" applyFont="1" applyBorder="1" applyAlignment="1">
      <alignment horizontal="center" vertical="center"/>
    </xf>
    <xf numFmtId="0" fontId="17" fillId="0" borderId="91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57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32" fillId="0" borderId="13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wrapText="1"/>
    </xf>
    <xf numFmtId="177" fontId="7" fillId="0" borderId="10" xfId="0" applyNumberFormat="1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4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61" fillId="0" borderId="4" xfId="0" applyFont="1" applyBorder="1" applyAlignment="1">
      <alignment horizontal="center" vertical="center"/>
    </xf>
    <xf numFmtId="0" fontId="61" fillId="0" borderId="87" xfId="0" applyFont="1" applyBorder="1" applyAlignment="1">
      <alignment horizontal="center" vertical="center"/>
    </xf>
    <xf numFmtId="0" fontId="61" fillId="0" borderId="5" xfId="0" applyFont="1" applyBorder="1" applyAlignment="1">
      <alignment horizontal="center" vertical="center"/>
    </xf>
    <xf numFmtId="0" fontId="61" fillId="0" borderId="93" xfId="0" applyFont="1" applyBorder="1" applyAlignment="1">
      <alignment horizontal="center" vertical="center"/>
    </xf>
    <xf numFmtId="0" fontId="62" fillId="0" borderId="96" xfId="0" applyFont="1" applyBorder="1" applyAlignment="1">
      <alignment horizontal="center" vertical="center"/>
    </xf>
    <xf numFmtId="0" fontId="63" fillId="0" borderId="95" xfId="0" applyFont="1" applyBorder="1" applyAlignment="1">
      <alignment horizontal="center" vertical="center"/>
    </xf>
    <xf numFmtId="0" fontId="63" fillId="0" borderId="96" xfId="0" applyFont="1" applyBorder="1" applyAlignment="1">
      <alignment horizontal="center" vertical="center"/>
    </xf>
    <xf numFmtId="0" fontId="62" fillId="0" borderId="3" xfId="0" applyFont="1" applyBorder="1" applyAlignment="1">
      <alignment horizontal="center" vertical="center" wrapText="1"/>
    </xf>
    <xf numFmtId="0" fontId="63" fillId="0" borderId="3" xfId="0" applyFont="1" applyBorder="1" applyAlignment="1">
      <alignment horizontal="center" vertical="center"/>
    </xf>
    <xf numFmtId="0" fontId="63" fillId="0" borderId="4" xfId="0" applyFont="1" applyBorder="1" applyAlignment="1">
      <alignment horizontal="left" vertical="distributed"/>
    </xf>
    <xf numFmtId="0" fontId="63" fillId="0" borderId="87" xfId="0" applyFont="1" applyBorder="1" applyAlignment="1">
      <alignment horizontal="left" vertical="distributed"/>
    </xf>
    <xf numFmtId="0" fontId="63" fillId="0" borderId="5" xfId="0" applyFont="1" applyBorder="1" applyAlignment="1">
      <alignment horizontal="left" vertical="distributed"/>
    </xf>
    <xf numFmtId="0" fontId="63" fillId="0" borderId="93" xfId="0" applyFont="1" applyBorder="1" applyAlignment="1">
      <alignment horizontal="left" vertical="distributed"/>
    </xf>
    <xf numFmtId="0" fontId="64" fillId="0" borderId="91" xfId="0" applyFont="1" applyBorder="1" applyAlignment="1">
      <alignment horizontal="center" vertical="center"/>
    </xf>
    <xf numFmtId="0" fontId="64" fillId="0" borderId="87" xfId="0" applyFont="1" applyBorder="1" applyAlignment="1">
      <alignment horizontal="center" vertical="center"/>
    </xf>
    <xf numFmtId="0" fontId="64" fillId="0" borderId="92" xfId="0" applyFont="1" applyBorder="1" applyAlignment="1">
      <alignment horizontal="center" vertical="center"/>
    </xf>
    <xf numFmtId="0" fontId="64" fillId="0" borderId="93" xfId="0" applyFont="1" applyBorder="1" applyAlignment="1">
      <alignment horizontal="center" vertical="center"/>
    </xf>
    <xf numFmtId="181" fontId="65" fillId="0" borderId="96" xfId="0" applyNumberFormat="1" applyFont="1" applyBorder="1" applyAlignment="1">
      <alignment horizontal="center" vertical="center"/>
    </xf>
    <xf numFmtId="0" fontId="63" fillId="0" borderId="5" xfId="0" applyFont="1" applyBorder="1" applyAlignment="1">
      <alignment horizontal="center" vertical="center"/>
    </xf>
    <xf numFmtId="0" fontId="63" fillId="0" borderId="93" xfId="0" applyFont="1" applyBorder="1" applyAlignment="1">
      <alignment horizontal="center" vertical="center"/>
    </xf>
    <xf numFmtId="0" fontId="64" fillId="0" borderId="91" xfId="0" applyFont="1" applyBorder="1" applyAlignment="1">
      <alignment horizontal="left" vertical="center" wrapText="1" indent="1"/>
    </xf>
    <xf numFmtId="0" fontId="64" fillId="0" borderId="4" xfId="0" applyFont="1" applyBorder="1" applyAlignment="1">
      <alignment horizontal="left" vertical="center" wrapText="1" indent="1"/>
    </xf>
    <xf numFmtId="178" fontId="66" fillId="0" borderId="96" xfId="0" applyNumberFormat="1" applyFont="1" applyBorder="1" applyAlignment="1">
      <alignment horizontal="center" vertical="center"/>
    </xf>
    <xf numFmtId="178" fontId="66" fillId="0" borderId="95" xfId="0" applyNumberFormat="1" applyFont="1" applyBorder="1" applyAlignment="1">
      <alignment horizontal="center" vertical="center"/>
    </xf>
    <xf numFmtId="0" fontId="63" fillId="0" borderId="2" xfId="0" applyFont="1" applyBorder="1" applyAlignment="1">
      <alignment horizontal="left" vertical="distributed" wrapText="1"/>
    </xf>
    <xf numFmtId="0" fontId="63" fillId="0" borderId="3" xfId="0" applyFont="1" applyBorder="1" applyAlignment="1">
      <alignment horizontal="left" vertical="distributed" wrapText="1"/>
    </xf>
    <xf numFmtId="0" fontId="67" fillId="0" borderId="96" xfId="0" applyFont="1" applyBorder="1" applyAlignment="1">
      <alignment horizontal="left" vertical="center" wrapText="1" indent="1"/>
    </xf>
    <xf numFmtId="0" fontId="64" fillId="0" borderId="96" xfId="0" applyFont="1" applyBorder="1" applyAlignment="1">
      <alignment horizontal="center" vertical="center"/>
    </xf>
    <xf numFmtId="0" fontId="64" fillId="0" borderId="95" xfId="0" applyFont="1" applyBorder="1" applyAlignment="1">
      <alignment horizontal="center" vertical="center"/>
    </xf>
    <xf numFmtId="0" fontId="63" fillId="0" borderId="2" xfId="0" applyFont="1" applyBorder="1" applyAlignment="1">
      <alignment horizontal="left" vertical="distributed"/>
    </xf>
    <xf numFmtId="0" fontId="63" fillId="0" borderId="3" xfId="0" applyFont="1" applyBorder="1" applyAlignment="1">
      <alignment horizontal="left" vertical="distributed"/>
    </xf>
    <xf numFmtId="0" fontId="64" fillId="0" borderId="95" xfId="0" applyFont="1" applyBorder="1" applyAlignment="1">
      <alignment horizontal="left" vertical="center" indent="1"/>
    </xf>
    <xf numFmtId="0" fontId="64" fillId="0" borderId="2" xfId="0" applyFont="1" applyBorder="1" applyAlignment="1">
      <alignment horizontal="left" vertical="center" indent="1"/>
    </xf>
    <xf numFmtId="0" fontId="63" fillId="0" borderId="2" xfId="0" applyFont="1" applyBorder="1" applyAlignment="1">
      <alignment horizontal="center" vertical="center"/>
    </xf>
    <xf numFmtId="187" fontId="64" fillId="0" borderId="95" xfId="0" applyNumberFormat="1" applyFont="1" applyBorder="1" applyAlignment="1">
      <alignment horizontal="center" vertical="center"/>
    </xf>
    <xf numFmtId="187" fontId="64" fillId="0" borderId="2" xfId="0" applyNumberFormat="1" applyFont="1" applyBorder="1" applyAlignment="1">
      <alignment horizontal="center" vertical="center"/>
    </xf>
    <xf numFmtId="41" fontId="64" fillId="0" borderId="96" xfId="1" applyFont="1" applyBorder="1" applyAlignment="1">
      <alignment horizontal="center" vertical="center"/>
    </xf>
    <xf numFmtId="41" fontId="64" fillId="0" borderId="95" xfId="1" applyFont="1" applyBorder="1" applyAlignment="1">
      <alignment horizontal="center" vertical="center"/>
    </xf>
    <xf numFmtId="41" fontId="84" fillId="0" borderId="96" xfId="1" applyFont="1" applyBorder="1" applyAlignment="1">
      <alignment horizontal="center" vertical="center"/>
    </xf>
    <xf numFmtId="41" fontId="84" fillId="0" borderId="95" xfId="1" applyFont="1" applyBorder="1" applyAlignment="1">
      <alignment horizontal="center" vertical="center"/>
    </xf>
    <xf numFmtId="0" fontId="84" fillId="0" borderId="0" xfId="0" applyFont="1" applyAlignment="1">
      <alignment horizontal="center" vertical="center"/>
    </xf>
    <xf numFmtId="0" fontId="83" fillId="0" borderId="0" xfId="0" applyFont="1" applyAlignment="1">
      <alignment horizontal="center" vertical="top"/>
    </xf>
    <xf numFmtId="41" fontId="68" fillId="0" borderId="96" xfId="1" applyFont="1" applyBorder="1" applyAlignment="1">
      <alignment horizontal="center" vertical="center"/>
    </xf>
    <xf numFmtId="41" fontId="68" fillId="0" borderId="95" xfId="1" applyFont="1" applyBorder="1" applyAlignment="1">
      <alignment horizontal="center" vertical="center"/>
    </xf>
    <xf numFmtId="0" fontId="67" fillId="0" borderId="2" xfId="0" applyFont="1" applyBorder="1" applyAlignment="1">
      <alignment horizontal="center" vertical="center"/>
    </xf>
    <xf numFmtId="49" fontId="70" fillId="0" borderId="2" xfId="0" applyNumberFormat="1" applyFont="1" applyBorder="1" applyAlignment="1">
      <alignment horizontal="center" vertical="center" shrinkToFit="1"/>
    </xf>
    <xf numFmtId="0" fontId="70" fillId="0" borderId="2" xfId="0" applyNumberFormat="1" applyFont="1" applyBorder="1" applyAlignment="1">
      <alignment horizontal="center" vertical="center" shrinkToFit="1"/>
    </xf>
    <xf numFmtId="41" fontId="63" fillId="3" borderId="96" xfId="1" applyFont="1" applyFill="1" applyBorder="1" applyAlignment="1">
      <alignment horizontal="center" vertical="center"/>
    </xf>
    <xf numFmtId="177" fontId="71" fillId="0" borderId="0" xfId="0" applyNumberFormat="1" applyFont="1" applyAlignment="1">
      <alignment horizontal="center" vertical="center"/>
    </xf>
    <xf numFmtId="0" fontId="83" fillId="0" borderId="0" xfId="0" applyFont="1" applyAlignment="1">
      <alignment horizontal="center" vertical="center"/>
    </xf>
    <xf numFmtId="0" fontId="60" fillId="0" borderId="3" xfId="0" applyFont="1" applyBorder="1" applyAlignment="1">
      <alignment horizontal="center" vertical="center"/>
    </xf>
    <xf numFmtId="0" fontId="75" fillId="0" borderId="96" xfId="0" applyFont="1" applyBorder="1" applyAlignment="1">
      <alignment horizontal="center" vertical="center"/>
    </xf>
    <xf numFmtId="0" fontId="75" fillId="0" borderId="3" xfId="0" applyFont="1" applyBorder="1" applyAlignment="1">
      <alignment horizontal="center" vertical="center"/>
    </xf>
    <xf numFmtId="0" fontId="60" fillId="0" borderId="91" xfId="0" applyFont="1" applyBorder="1" applyAlignment="1">
      <alignment horizontal="left" vertical="center" indent="1"/>
    </xf>
    <xf numFmtId="0" fontId="60" fillId="0" borderId="4" xfId="0" applyFont="1" applyBorder="1" applyAlignment="1">
      <alignment horizontal="left" vertical="center" indent="1"/>
    </xf>
    <xf numFmtId="0" fontId="60" fillId="0" borderId="87" xfId="0" applyFont="1" applyBorder="1" applyAlignment="1">
      <alignment horizontal="left" vertical="center" indent="1"/>
    </xf>
    <xf numFmtId="0" fontId="60" fillId="0" borderId="92" xfId="0" applyFont="1" applyBorder="1" applyAlignment="1">
      <alignment horizontal="left" vertical="center" indent="1"/>
    </xf>
    <xf numFmtId="0" fontId="60" fillId="0" borderId="5" xfId="0" applyFont="1" applyBorder="1" applyAlignment="1">
      <alignment horizontal="left" vertical="center" indent="1"/>
    </xf>
    <xf numFmtId="0" fontId="60" fillId="0" borderId="93" xfId="0" applyFont="1" applyBorder="1" applyAlignment="1">
      <alignment horizontal="left" vertical="center" indent="1"/>
    </xf>
    <xf numFmtId="0" fontId="60" fillId="0" borderId="96" xfId="0" applyFont="1" applyBorder="1" applyAlignment="1">
      <alignment horizontal="center" vertical="center"/>
    </xf>
    <xf numFmtId="0" fontId="75" fillId="0" borderId="95" xfId="0" applyFont="1" applyBorder="1" applyAlignment="1">
      <alignment horizontal="center" vertical="center"/>
    </xf>
    <xf numFmtId="0" fontId="60" fillId="0" borderId="9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62" fillId="8" borderId="96" xfId="0" applyFont="1" applyFill="1" applyBorder="1" applyAlignment="1">
      <alignment horizontal="left" vertical="center"/>
    </xf>
    <xf numFmtId="0" fontId="63" fillId="8" borderId="96" xfId="0" applyFont="1" applyFill="1" applyBorder="1" applyAlignment="1">
      <alignment horizontal="left" vertical="center"/>
    </xf>
    <xf numFmtId="0" fontId="63" fillId="8" borderId="95" xfId="0" applyFont="1" applyFill="1" applyBorder="1" applyAlignment="1">
      <alignment horizontal="left" vertical="center"/>
    </xf>
    <xf numFmtId="0" fontId="76" fillId="0" borderId="96" xfId="0" applyFont="1" applyBorder="1" applyAlignment="1">
      <alignment horizontal="center" vertical="center" wrapText="1"/>
    </xf>
    <xf numFmtId="0" fontId="77" fillId="0" borderId="96" xfId="0" applyFont="1" applyBorder="1" applyAlignment="1">
      <alignment horizontal="center" vertical="center"/>
    </xf>
    <xf numFmtId="0" fontId="62" fillId="0" borderId="91" xfId="0" applyFont="1" applyBorder="1" applyAlignment="1">
      <alignment horizontal="center" vertical="center"/>
    </xf>
    <xf numFmtId="0" fontId="63" fillId="0" borderId="4" xfId="0" applyFont="1" applyBorder="1" applyAlignment="1">
      <alignment horizontal="center" vertical="center"/>
    </xf>
    <xf numFmtId="0" fontId="77" fillId="0" borderId="96" xfId="0" applyFont="1" applyBorder="1" applyAlignment="1">
      <alignment horizontal="center" vertical="center" wrapText="1"/>
    </xf>
    <xf numFmtId="0" fontId="77" fillId="0" borderId="95" xfId="0" applyFont="1" applyBorder="1" applyAlignment="1">
      <alignment horizontal="center" vertical="center"/>
    </xf>
    <xf numFmtId="0" fontId="84" fillId="0" borderId="91" xfId="0" applyFont="1" applyBorder="1" applyAlignment="1">
      <alignment horizontal="center" vertical="center" shrinkToFit="1"/>
    </xf>
    <xf numFmtId="0" fontId="84" fillId="0" borderId="4" xfId="0" applyFont="1" applyBorder="1" applyAlignment="1">
      <alignment horizontal="center" vertical="center" shrinkToFit="1"/>
    </xf>
    <xf numFmtId="0" fontId="84" fillId="0" borderId="87" xfId="0" applyFont="1" applyBorder="1" applyAlignment="1">
      <alignment horizontal="center" vertical="center" shrinkToFit="1"/>
    </xf>
    <xf numFmtId="0" fontId="84" fillId="0" borderId="57" xfId="0" applyFont="1" applyBorder="1" applyAlignment="1">
      <alignment horizontal="center" vertical="center" shrinkToFit="1"/>
    </xf>
    <xf numFmtId="0" fontId="84" fillId="0" borderId="0" xfId="0" applyFont="1" applyAlignment="1">
      <alignment horizontal="center" vertical="center" shrinkToFit="1"/>
    </xf>
    <xf numFmtId="0" fontId="84" fillId="0" borderId="1" xfId="0" applyFont="1" applyBorder="1" applyAlignment="1">
      <alignment horizontal="center" vertical="center" shrinkToFit="1"/>
    </xf>
    <xf numFmtId="0" fontId="0" fillId="0" borderId="57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84" fillId="0" borderId="91" xfId="0" applyFont="1" applyBorder="1" applyAlignment="1">
      <alignment horizontal="center" vertical="center" wrapText="1"/>
    </xf>
    <xf numFmtId="0" fontId="84" fillId="0" borderId="87" xfId="0" applyFont="1" applyBorder="1" applyAlignment="1">
      <alignment horizontal="center" vertical="center"/>
    </xf>
    <xf numFmtId="0" fontId="84" fillId="0" borderId="57" xfId="0" applyFont="1" applyBorder="1" applyAlignment="1">
      <alignment horizontal="center" vertical="center"/>
    </xf>
    <xf numFmtId="0" fontId="84" fillId="0" borderId="1" xfId="0" applyFont="1" applyBorder="1" applyAlignment="1">
      <alignment horizontal="center" vertical="center"/>
    </xf>
    <xf numFmtId="0" fontId="78" fillId="0" borderId="91" xfId="0" applyFont="1" applyBorder="1" applyAlignment="1">
      <alignment horizontal="left" vertical="center" wrapText="1"/>
    </xf>
    <xf numFmtId="0" fontId="78" fillId="0" borderId="4" xfId="0" applyFont="1" applyBorder="1" applyAlignment="1">
      <alignment horizontal="left" vertical="center" wrapText="1"/>
    </xf>
    <xf numFmtId="0" fontId="78" fillId="0" borderId="87" xfId="0" applyFont="1" applyBorder="1" applyAlignment="1">
      <alignment horizontal="left" vertical="center" wrapText="1"/>
    </xf>
    <xf numFmtId="0" fontId="78" fillId="0" borderId="57" xfId="0" applyFont="1" applyBorder="1" applyAlignment="1">
      <alignment horizontal="left" vertical="center" wrapText="1"/>
    </xf>
    <xf numFmtId="0" fontId="78" fillId="0" borderId="0" xfId="0" applyFont="1" applyAlignment="1">
      <alignment horizontal="left" vertical="center" wrapText="1"/>
    </xf>
    <xf numFmtId="0" fontId="78" fillId="0" borderId="1" xfId="0" applyFont="1" applyBorder="1" applyAlignment="1">
      <alignment horizontal="left" vertical="center" wrapText="1"/>
    </xf>
    <xf numFmtId="178" fontId="85" fillId="0" borderId="107" xfId="0" applyNumberFormat="1" applyFont="1" applyBorder="1" applyAlignment="1">
      <alignment horizontal="center" vertical="center" shrinkToFit="1"/>
    </xf>
    <xf numFmtId="178" fontId="85" fillId="0" borderId="108" xfId="0" applyNumberFormat="1" applyFont="1" applyBorder="1" applyAlignment="1">
      <alignment horizontal="center" vertical="center" shrinkToFit="1"/>
    </xf>
    <xf numFmtId="178" fontId="85" fillId="0" borderId="102" xfId="0" applyNumberFormat="1" applyFont="1" applyBorder="1" applyAlignment="1">
      <alignment horizontal="center" vertical="center" shrinkToFit="1"/>
    </xf>
    <xf numFmtId="0" fontId="65" fillId="0" borderId="91" xfId="0" applyFont="1" applyBorder="1" applyAlignment="1">
      <alignment horizontal="center" vertical="center" wrapText="1"/>
    </xf>
    <xf numFmtId="0" fontId="65" fillId="0" borderId="4" xfId="0" applyFont="1" applyBorder="1" applyAlignment="1">
      <alignment horizontal="center" vertical="center"/>
    </xf>
    <xf numFmtId="0" fontId="65" fillId="0" borderId="57" xfId="0" applyFont="1" applyBorder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65" fillId="0" borderId="92" xfId="0" applyFont="1" applyBorder="1" applyAlignment="1">
      <alignment horizontal="center" vertical="center"/>
    </xf>
    <xf numFmtId="0" fontId="65" fillId="0" borderId="5" xfId="0" applyFont="1" applyBorder="1" applyAlignment="1">
      <alignment horizontal="center" vertical="center"/>
    </xf>
    <xf numFmtId="0" fontId="80" fillId="0" borderId="92" xfId="0" applyFont="1" applyBorder="1" applyAlignment="1">
      <alignment horizontal="center" vertical="center"/>
    </xf>
    <xf numFmtId="0" fontId="80" fillId="0" borderId="5" xfId="0" applyFont="1" applyBorder="1" applyAlignment="1">
      <alignment horizontal="center" vertical="center"/>
    </xf>
    <xf numFmtId="0" fontId="80" fillId="0" borderId="93" xfId="0" applyFont="1" applyBorder="1" applyAlignment="1">
      <alignment horizontal="center" vertical="center"/>
    </xf>
    <xf numFmtId="0" fontId="0" fillId="0" borderId="92" xfId="0" applyBorder="1" applyAlignment="1">
      <alignment horizontal="left" vertical="center"/>
    </xf>
    <xf numFmtId="0" fontId="0" fillId="0" borderId="93" xfId="0" applyBorder="1" applyAlignment="1">
      <alignment horizontal="left" vertical="center"/>
    </xf>
    <xf numFmtId="0" fontId="0" fillId="0" borderId="92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82" fillId="0" borderId="5" xfId="0" applyFont="1" applyBorder="1" applyAlignment="1">
      <alignment horizontal="center" vertical="center"/>
    </xf>
    <xf numFmtId="0" fontId="62" fillId="0" borderId="114" xfId="0" applyFont="1" applyBorder="1" applyAlignment="1">
      <alignment horizontal="center" vertical="center"/>
    </xf>
    <xf numFmtId="0" fontId="63" fillId="0" borderId="114" xfId="0" applyFont="1" applyBorder="1" applyAlignment="1">
      <alignment horizontal="center" vertical="center"/>
    </xf>
    <xf numFmtId="0" fontId="62" fillId="0" borderId="2" xfId="0" applyFont="1" applyBorder="1" applyAlignment="1">
      <alignment horizontal="center" vertical="center"/>
    </xf>
    <xf numFmtId="0" fontId="84" fillId="0" borderId="95" xfId="0" applyFont="1" applyBorder="1" applyAlignment="1">
      <alignment horizontal="center" vertical="center"/>
    </xf>
    <xf numFmtId="0" fontId="84" fillId="0" borderId="2" xfId="0" applyFont="1" applyBorder="1" applyAlignment="1">
      <alignment horizontal="center" vertical="center"/>
    </xf>
    <xf numFmtId="0" fontId="84" fillId="0" borderId="3" xfId="0" applyFont="1" applyBorder="1" applyAlignment="1">
      <alignment horizontal="center" vertical="center"/>
    </xf>
    <xf numFmtId="0" fontId="86" fillId="0" borderId="2" xfId="0" applyFont="1" applyBorder="1" applyAlignment="1">
      <alignment horizontal="center" vertical="center" shrinkToFit="1"/>
    </xf>
    <xf numFmtId="0" fontId="62" fillId="0" borderId="0" xfId="0" applyFont="1" applyAlignment="1">
      <alignment horizontal="center" vertical="center"/>
    </xf>
    <xf numFmtId="0" fontId="63" fillId="0" borderId="0" xfId="0" applyFont="1" applyAlignment="1">
      <alignment horizontal="center" vertical="center"/>
    </xf>
    <xf numFmtId="0" fontId="63" fillId="0" borderId="1" xfId="0" applyFont="1" applyBorder="1" applyAlignment="1">
      <alignment horizontal="center" vertical="center"/>
    </xf>
    <xf numFmtId="0" fontId="63" fillId="0" borderId="104" xfId="0" applyFont="1" applyBorder="1" applyAlignment="1">
      <alignment horizontal="center" vertical="center"/>
    </xf>
    <xf numFmtId="0" fontId="63" fillId="0" borderId="105" xfId="0" applyFont="1" applyBorder="1" applyAlignment="1">
      <alignment horizontal="center" vertical="center"/>
    </xf>
    <xf numFmtId="0" fontId="63" fillId="0" borderId="57" xfId="0" applyFont="1" applyBorder="1" applyAlignment="1">
      <alignment horizontal="center" vertical="center"/>
    </xf>
    <xf numFmtId="0" fontId="63" fillId="0" borderId="106" xfId="0" applyFont="1" applyBorder="1" applyAlignment="1">
      <alignment horizontal="center" vertical="center"/>
    </xf>
    <xf numFmtId="0" fontId="62" fillId="0" borderId="9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3" xfId="0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88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40" fillId="0" borderId="5" xfId="0" applyFont="1" applyBorder="1" applyAlignment="1">
      <alignment horizontal="center" vertical="center"/>
    </xf>
    <xf numFmtId="41" fontId="26" fillId="0" borderId="37" xfId="1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41" fontId="26" fillId="0" borderId="37" xfId="1" applyFont="1" applyBorder="1" applyAlignment="1">
      <alignment horizontal="center" vertical="center"/>
    </xf>
    <xf numFmtId="41" fontId="26" fillId="0" borderId="16" xfId="1" applyFont="1" applyBorder="1" applyAlignment="1">
      <alignment horizontal="center" vertical="center"/>
    </xf>
    <xf numFmtId="0" fontId="5" fillId="0" borderId="84" xfId="0" quotePrefix="1" applyFont="1" applyBorder="1" applyAlignment="1">
      <alignment horizontal="center" vertical="center"/>
    </xf>
    <xf numFmtId="0" fontId="5" fillId="0" borderId="85" xfId="0" quotePrefix="1" applyFont="1" applyBorder="1" applyAlignment="1">
      <alignment horizontal="center" vertical="center"/>
    </xf>
    <xf numFmtId="0" fontId="5" fillId="0" borderId="19" xfId="0" quotePrefix="1" applyFont="1" applyBorder="1" applyAlignment="1">
      <alignment horizontal="center" vertical="center"/>
    </xf>
    <xf numFmtId="0" fontId="5" fillId="0" borderId="21" xfId="0" quotePrefix="1" applyFont="1" applyBorder="1" applyAlignment="1">
      <alignment horizontal="center" vertical="center"/>
    </xf>
    <xf numFmtId="0" fontId="4" fillId="0" borderId="9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1" fontId="26" fillId="0" borderId="16" xfId="1" applyFont="1" applyFill="1" applyBorder="1" applyAlignment="1">
      <alignment horizontal="center" vertical="center"/>
    </xf>
    <xf numFmtId="41" fontId="26" fillId="0" borderId="17" xfId="1" applyFont="1" applyFill="1" applyBorder="1" applyAlignment="1">
      <alignment horizontal="center" vertical="center"/>
    </xf>
    <xf numFmtId="41" fontId="26" fillId="0" borderId="18" xfId="1" applyFont="1" applyFill="1" applyBorder="1" applyAlignment="1">
      <alignment horizontal="center" vertical="center"/>
    </xf>
    <xf numFmtId="41" fontId="26" fillId="0" borderId="17" xfId="1" applyFont="1" applyBorder="1" applyAlignment="1">
      <alignment horizontal="center" vertical="center"/>
    </xf>
    <xf numFmtId="41" fontId="7" fillId="0" borderId="40" xfId="1" applyFont="1" applyFill="1" applyBorder="1" applyAlignment="1">
      <alignment horizontal="center" vertical="center"/>
    </xf>
    <xf numFmtId="41" fontId="7" fillId="0" borderId="5" xfId="1" applyFont="1" applyFill="1" applyBorder="1" applyAlignment="1">
      <alignment horizontal="center" vertical="center"/>
    </xf>
    <xf numFmtId="41" fontId="7" fillId="0" borderId="38" xfId="1" applyFont="1" applyFill="1" applyBorder="1" applyAlignment="1">
      <alignment horizontal="center" vertical="center"/>
    </xf>
    <xf numFmtId="41" fontId="7" fillId="0" borderId="39" xfId="1" applyFont="1" applyBorder="1" applyAlignment="1">
      <alignment horizontal="center" vertical="center"/>
    </xf>
    <xf numFmtId="41" fontId="7" fillId="0" borderId="40" xfId="1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distributed" vertical="center"/>
    </xf>
    <xf numFmtId="0" fontId="20" fillId="0" borderId="17" xfId="0" applyFont="1" applyBorder="1" applyAlignment="1">
      <alignment horizontal="distributed" vertical="center"/>
    </xf>
    <xf numFmtId="0" fontId="20" fillId="0" borderId="18" xfId="0" applyFont="1" applyBorder="1" applyAlignment="1">
      <alignment horizontal="distributed" vertical="center"/>
    </xf>
    <xf numFmtId="0" fontId="20" fillId="0" borderId="19" xfId="0" applyFont="1" applyBorder="1" applyAlignment="1">
      <alignment horizontal="distributed" vertical="center"/>
    </xf>
    <xf numFmtId="0" fontId="20" fillId="0" borderId="20" xfId="0" applyFont="1" applyBorder="1" applyAlignment="1">
      <alignment horizontal="distributed" vertical="center"/>
    </xf>
    <xf numFmtId="0" fontId="20" fillId="0" borderId="21" xfId="0" applyFont="1" applyBorder="1" applyAlignment="1">
      <alignment horizontal="distributed" vertical="center"/>
    </xf>
    <xf numFmtId="0" fontId="3" fillId="0" borderId="16" xfId="0" quotePrefix="1" applyFont="1" applyBorder="1" applyAlignment="1">
      <alignment horizontal="center" vertical="center"/>
    </xf>
    <xf numFmtId="0" fontId="3" fillId="0" borderId="18" xfId="0" quotePrefix="1" applyFont="1" applyBorder="1" applyAlignment="1">
      <alignment horizontal="center" vertical="center"/>
    </xf>
    <xf numFmtId="0" fontId="3" fillId="0" borderId="19" xfId="0" quotePrefix="1" applyFont="1" applyBorder="1" applyAlignment="1">
      <alignment horizontal="center" vertical="center"/>
    </xf>
    <xf numFmtId="0" fontId="3" fillId="0" borderId="21" xfId="0" quotePrefix="1" applyFont="1" applyBorder="1" applyAlignment="1">
      <alignment horizontal="center" vertical="center"/>
    </xf>
    <xf numFmtId="41" fontId="7" fillId="0" borderId="24" xfId="1" applyFont="1" applyFill="1" applyBorder="1" applyAlignment="1">
      <alignment horizontal="center" vertical="center"/>
    </xf>
    <xf numFmtId="41" fontId="7" fillId="0" borderId="24" xfId="1" applyFont="1" applyBorder="1" applyAlignment="1">
      <alignment horizontal="center" vertical="center"/>
    </xf>
    <xf numFmtId="41" fontId="7" fillId="0" borderId="19" xfId="1" applyFont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distributed" vertical="center"/>
    </xf>
    <xf numFmtId="0" fontId="4" fillId="0" borderId="17" xfId="0" applyFont="1" applyBorder="1" applyAlignment="1">
      <alignment horizontal="distributed" vertical="center"/>
    </xf>
    <xf numFmtId="0" fontId="4" fillId="0" borderId="18" xfId="0" applyFont="1" applyBorder="1" applyAlignment="1">
      <alignment horizontal="distributed" vertical="center"/>
    </xf>
    <xf numFmtId="0" fontId="4" fillId="0" borderId="19" xfId="0" applyFont="1" applyBorder="1" applyAlignment="1">
      <alignment horizontal="distributed" vertical="center"/>
    </xf>
    <xf numFmtId="0" fontId="4" fillId="0" borderId="20" xfId="0" applyFont="1" applyBorder="1" applyAlignment="1">
      <alignment horizontal="distributed" vertical="center"/>
    </xf>
    <xf numFmtId="0" fontId="4" fillId="0" borderId="21" xfId="0" applyFont="1" applyBorder="1" applyAlignment="1">
      <alignment horizontal="distributed" vertical="center"/>
    </xf>
    <xf numFmtId="0" fontId="46" fillId="0" borderId="93" xfId="0" applyFont="1" applyBorder="1" applyAlignment="1">
      <alignment horizontal="center" vertical="center"/>
    </xf>
    <xf numFmtId="0" fontId="46" fillId="0" borderId="102" xfId="0" applyFont="1" applyBorder="1" applyAlignment="1">
      <alignment horizontal="center" vertical="center"/>
    </xf>
    <xf numFmtId="0" fontId="46" fillId="0" borderId="3" xfId="0" applyFont="1" applyBorder="1" applyAlignment="1">
      <alignment horizontal="center" vertical="center"/>
    </xf>
    <xf numFmtId="0" fontId="46" fillId="0" borderId="96" xfId="0" applyFont="1" applyBorder="1" applyAlignment="1">
      <alignment horizontal="center" vertical="center"/>
    </xf>
    <xf numFmtId="0" fontId="46" fillId="0" borderId="92" xfId="0" applyFont="1" applyBorder="1" applyAlignment="1">
      <alignment horizontal="center" vertical="center"/>
    </xf>
    <xf numFmtId="0" fontId="46" fillId="0" borderId="95" xfId="0" applyFont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6" fillId="0" borderId="98" xfId="0" applyFont="1" applyBorder="1" applyAlignment="1">
      <alignment horizontal="center" vertical="center"/>
    </xf>
    <xf numFmtId="0" fontId="46" fillId="0" borderId="99" xfId="0" applyFont="1" applyBorder="1" applyAlignment="1">
      <alignment horizontal="center" vertical="center"/>
    </xf>
    <xf numFmtId="0" fontId="47" fillId="0" borderId="100" xfId="0" applyFont="1" applyBorder="1" applyAlignment="1">
      <alignment horizontal="center" vertical="center"/>
    </xf>
    <xf numFmtId="0" fontId="47" fillId="0" borderId="101" xfId="0" applyFont="1" applyBorder="1" applyAlignment="1">
      <alignment horizontal="center" vertical="center"/>
    </xf>
    <xf numFmtId="0" fontId="47" fillId="0" borderId="98" xfId="0" applyFont="1" applyBorder="1" applyAlignment="1">
      <alignment horizontal="center" vertical="center"/>
    </xf>
    <xf numFmtId="0" fontId="46" fillId="0" borderId="99" xfId="0" applyFont="1" applyBorder="1" applyAlignment="1">
      <alignment horizontal="center" vertical="center" wrapText="1"/>
    </xf>
    <xf numFmtId="0" fontId="43" fillId="0" borderId="0" xfId="0" applyFont="1" applyAlignment="1">
      <alignment horizontal="center" vertical="center"/>
    </xf>
    <xf numFmtId="0" fontId="53" fillId="0" borderId="91" xfId="0" applyFont="1" applyBorder="1" applyAlignment="1">
      <alignment horizontal="center" vertical="center"/>
    </xf>
    <xf numFmtId="0" fontId="53" fillId="0" borderId="87" xfId="0" applyFont="1" applyBorder="1" applyAlignment="1">
      <alignment horizontal="center" vertical="center"/>
    </xf>
    <xf numFmtId="41" fontId="54" fillId="0" borderId="91" xfId="1" applyFont="1" applyBorder="1" applyAlignment="1">
      <alignment horizontal="center" vertical="center"/>
    </xf>
    <xf numFmtId="41" fontId="54" fillId="0" borderId="4" xfId="1" applyFont="1" applyBorder="1" applyAlignment="1">
      <alignment horizontal="center" vertical="center"/>
    </xf>
    <xf numFmtId="41" fontId="54" fillId="0" borderId="87" xfId="1" applyFont="1" applyBorder="1" applyAlignment="1">
      <alignment horizontal="center" vertical="center"/>
    </xf>
    <xf numFmtId="0" fontId="53" fillId="0" borderId="4" xfId="0" applyFont="1" applyBorder="1" applyAlignment="1">
      <alignment horizontal="center" vertical="center"/>
    </xf>
    <xf numFmtId="178" fontId="47" fillId="0" borderId="101" xfId="0" applyNumberFormat="1" applyFont="1" applyBorder="1" applyAlignment="1">
      <alignment horizontal="center" vertical="center"/>
    </xf>
    <xf numFmtId="0" fontId="46" fillId="0" borderId="3" xfId="0" applyFont="1" applyBorder="1" applyAlignment="1">
      <alignment horizontal="center" vertical="center" wrapText="1"/>
    </xf>
    <xf numFmtId="0" fontId="46" fillId="0" borderId="96" xfId="0" applyFont="1" applyBorder="1" applyAlignment="1">
      <alignment horizontal="center" vertical="center" wrapText="1"/>
    </xf>
    <xf numFmtId="41" fontId="54" fillId="0" borderId="107" xfId="1" applyFont="1" applyBorder="1" applyAlignment="1">
      <alignment horizontal="center" vertical="center"/>
    </xf>
    <xf numFmtId="0" fontId="48" fillId="0" borderId="106" xfId="0" applyFont="1" applyBorder="1" applyAlignment="1">
      <alignment horizontal="center" vertical="center"/>
    </xf>
    <xf numFmtId="0" fontId="48" fillId="0" borderId="105" xfId="0" applyFont="1" applyBorder="1" applyAlignment="1">
      <alignment horizontal="center" vertical="center"/>
    </xf>
    <xf numFmtId="41" fontId="47" fillId="0" borderId="106" xfId="1" applyFont="1" applyBorder="1" applyAlignment="1">
      <alignment horizontal="center" vertical="center"/>
    </xf>
    <xf numFmtId="41" fontId="47" fillId="0" borderId="104" xfId="1" applyFont="1" applyBorder="1" applyAlignment="1">
      <alignment horizontal="center" vertical="center"/>
    </xf>
    <xf numFmtId="41" fontId="47" fillId="0" borderId="105" xfId="1" applyFont="1" applyBorder="1" applyAlignment="1">
      <alignment horizontal="center" vertical="center"/>
    </xf>
    <xf numFmtId="0" fontId="46" fillId="0" borderId="106" xfId="0" applyFont="1" applyBorder="1" applyAlignment="1">
      <alignment horizontal="center" vertical="center"/>
    </xf>
    <xf numFmtId="0" fontId="46" fillId="0" borderId="104" xfId="0" applyFont="1" applyBorder="1" applyAlignment="1">
      <alignment horizontal="center" vertical="center"/>
    </xf>
    <xf numFmtId="41" fontId="49" fillId="0" borderId="106" xfId="1" applyFont="1" applyBorder="1" applyAlignment="1">
      <alignment horizontal="center" vertical="center"/>
    </xf>
    <xf numFmtId="41" fontId="49" fillId="0" borderId="104" xfId="1" applyFont="1" applyBorder="1" applyAlignment="1">
      <alignment horizontal="center" vertical="center"/>
    </xf>
    <xf numFmtId="41" fontId="54" fillId="4" borderId="91" xfId="1" applyFont="1" applyFill="1" applyBorder="1" applyAlignment="1">
      <alignment horizontal="center" vertical="center"/>
    </xf>
    <xf numFmtId="41" fontId="54" fillId="4" borderId="4" xfId="1" applyFont="1" applyFill="1" applyBorder="1" applyAlignment="1">
      <alignment horizontal="center" vertical="center"/>
    </xf>
    <xf numFmtId="41" fontId="54" fillId="4" borderId="87" xfId="1" applyFont="1" applyFill="1" applyBorder="1" applyAlignment="1">
      <alignment horizontal="center" vertical="center"/>
    </xf>
    <xf numFmtId="41" fontId="47" fillId="0" borderId="102" xfId="1" applyFont="1" applyBorder="1" applyAlignment="1">
      <alignment horizontal="center" vertical="center"/>
    </xf>
    <xf numFmtId="0" fontId="46" fillId="0" borderId="4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6" fillId="0" borderId="4" xfId="0" applyFont="1" applyBorder="1" applyAlignment="1">
      <alignment horizontal="left" vertical="center"/>
    </xf>
    <xf numFmtId="0" fontId="46" fillId="0" borderId="87" xfId="0" applyFont="1" applyBorder="1" applyAlignment="1">
      <alignment horizontal="left" vertical="center"/>
    </xf>
    <xf numFmtId="0" fontId="46" fillId="0" borderId="5" xfId="0" applyFont="1" applyBorder="1" applyAlignment="1">
      <alignment horizontal="left" vertical="center"/>
    </xf>
    <xf numFmtId="0" fontId="46" fillId="0" borderId="93" xfId="0" applyFont="1" applyBorder="1" applyAlignment="1">
      <alignment horizontal="left" vertical="center"/>
    </xf>
    <xf numFmtId="0" fontId="48" fillId="0" borderId="92" xfId="0" applyFont="1" applyBorder="1" applyAlignment="1">
      <alignment horizontal="center" vertical="center"/>
    </xf>
    <xf numFmtId="0" fontId="48" fillId="0" borderId="93" xfId="0" applyFont="1" applyBorder="1" applyAlignment="1">
      <alignment horizontal="center" vertical="center"/>
    </xf>
    <xf numFmtId="41" fontId="47" fillId="0" borderId="92" xfId="1" applyFont="1" applyBorder="1" applyAlignment="1">
      <alignment horizontal="center" vertical="center"/>
    </xf>
    <xf numFmtId="41" fontId="47" fillId="0" borderId="5" xfId="1" applyFont="1" applyBorder="1" applyAlignment="1">
      <alignment horizontal="center" vertical="center"/>
    </xf>
    <xf numFmtId="41" fontId="47" fillId="0" borderId="93" xfId="1" applyFont="1" applyBorder="1" applyAlignment="1">
      <alignment horizontal="center" vertical="center"/>
    </xf>
    <xf numFmtId="0" fontId="46" fillId="0" borderId="57" xfId="0" applyFont="1" applyBorder="1" applyAlignment="1">
      <alignment horizontal="center" vertical="center"/>
    </xf>
    <xf numFmtId="0" fontId="46" fillId="0" borderId="0" xfId="0" applyFont="1" applyBorder="1" applyAlignment="1">
      <alignment horizontal="center" vertical="center"/>
    </xf>
    <xf numFmtId="41" fontId="49" fillId="0" borderId="109" xfId="1" applyFont="1" applyBorder="1" applyAlignment="1">
      <alignment horizontal="center" vertical="center"/>
    </xf>
    <xf numFmtId="0" fontId="46" fillId="0" borderId="2" xfId="0" applyFont="1" applyBorder="1" applyAlignment="1">
      <alignment horizontal="center" vertical="center" wrapText="1"/>
    </xf>
    <xf numFmtId="0" fontId="46" fillId="0" borderId="95" xfId="0" applyFont="1" applyBorder="1" applyAlignment="1">
      <alignment horizontal="left" vertical="center" wrapText="1"/>
    </xf>
    <xf numFmtId="0" fontId="46" fillId="0" borderId="2" xfId="0" applyFont="1" applyBorder="1" applyAlignment="1">
      <alignment horizontal="left" vertical="center"/>
    </xf>
    <xf numFmtId="0" fontId="46" fillId="0" borderId="3" xfId="0" applyFont="1" applyBorder="1" applyAlignment="1">
      <alignment horizontal="left" vertical="center"/>
    </xf>
    <xf numFmtId="0" fontId="54" fillId="0" borderId="107" xfId="0" applyFont="1" applyBorder="1" applyAlignment="1">
      <alignment horizontal="center" vertical="center"/>
    </xf>
    <xf numFmtId="186" fontId="54" fillId="0" borderId="107" xfId="1" applyNumberFormat="1" applyFont="1" applyBorder="1" applyAlignment="1">
      <alignment horizontal="center" vertical="center"/>
    </xf>
    <xf numFmtId="0" fontId="46" fillId="0" borderId="87" xfId="0" applyFont="1" applyBorder="1" applyAlignment="1">
      <alignment horizontal="center" vertical="center"/>
    </xf>
    <xf numFmtId="0" fontId="46" fillId="0" borderId="105" xfId="0" applyFont="1" applyBorder="1" applyAlignment="1">
      <alignment horizontal="center" vertical="center"/>
    </xf>
    <xf numFmtId="41" fontId="49" fillId="0" borderId="102" xfId="1" applyFont="1" applyBorder="1" applyAlignment="1">
      <alignment horizontal="center" vertical="center"/>
    </xf>
    <xf numFmtId="41" fontId="49" fillId="0" borderId="92" xfId="1" applyFont="1" applyBorder="1" applyAlignment="1">
      <alignment horizontal="center" vertical="center"/>
    </xf>
    <xf numFmtId="185" fontId="47" fillId="0" borderId="108" xfId="1" applyNumberFormat="1" applyFont="1" applyBorder="1" applyAlignment="1">
      <alignment horizontal="center" vertical="center"/>
    </xf>
    <xf numFmtId="185" fontId="54" fillId="0" borderId="107" xfId="1" applyNumberFormat="1" applyFont="1" applyBorder="1" applyAlignment="1">
      <alignment horizontal="center" vertical="center"/>
    </xf>
    <xf numFmtId="0" fontId="50" fillId="0" borderId="95" xfId="0" applyFont="1" applyBorder="1" applyAlignment="1">
      <alignment horizontal="center" vertical="center" wrapText="1"/>
    </xf>
    <xf numFmtId="0" fontId="46" fillId="0" borderId="2" xfId="0" applyFont="1" applyBorder="1" applyAlignment="1">
      <alignment horizontal="center" vertical="center"/>
    </xf>
    <xf numFmtId="41" fontId="49" fillId="0" borderId="105" xfId="1" applyFont="1" applyBorder="1" applyAlignment="1">
      <alignment horizontal="center" vertical="center"/>
    </xf>
    <xf numFmtId="41" fontId="49" fillId="4" borderId="106" xfId="1" applyFont="1" applyFill="1" applyBorder="1" applyAlignment="1">
      <alignment horizontal="center" vertical="center"/>
    </xf>
    <xf numFmtId="41" fontId="49" fillId="4" borderId="104" xfId="1" applyFont="1" applyFill="1" applyBorder="1" applyAlignment="1">
      <alignment horizontal="center" vertical="center"/>
    </xf>
    <xf numFmtId="41" fontId="49" fillId="4" borderId="105" xfId="1" applyFont="1" applyFill="1" applyBorder="1" applyAlignment="1">
      <alignment horizontal="center" vertical="center"/>
    </xf>
    <xf numFmtId="41" fontId="47" fillId="4" borderId="91" xfId="1" applyFont="1" applyFill="1" applyBorder="1" applyAlignment="1">
      <alignment horizontal="center" vertical="center"/>
    </xf>
    <xf numFmtId="41" fontId="47" fillId="4" borderId="4" xfId="1" applyFont="1" applyFill="1" applyBorder="1" applyAlignment="1">
      <alignment horizontal="center" vertical="center"/>
    </xf>
    <xf numFmtId="41" fontId="47" fillId="4" borderId="87" xfId="1" applyFont="1" applyFill="1" applyBorder="1" applyAlignment="1">
      <alignment horizontal="center" vertical="center"/>
    </xf>
    <xf numFmtId="41" fontId="47" fillId="4" borderId="106" xfId="1" applyFont="1" applyFill="1" applyBorder="1" applyAlignment="1">
      <alignment horizontal="center" vertical="center"/>
    </xf>
    <xf numFmtId="41" fontId="47" fillId="4" borderId="104" xfId="1" applyFont="1" applyFill="1" applyBorder="1" applyAlignment="1">
      <alignment horizontal="center" vertical="center"/>
    </xf>
    <xf numFmtId="41" fontId="47" fillId="4" borderId="105" xfId="1" applyFont="1" applyFill="1" applyBorder="1" applyAlignment="1">
      <alignment horizontal="center" vertical="center"/>
    </xf>
    <xf numFmtId="0" fontId="47" fillId="0" borderId="102" xfId="0" applyFont="1" applyBorder="1" applyAlignment="1">
      <alignment horizontal="center" vertical="center"/>
    </xf>
    <xf numFmtId="186" fontId="47" fillId="0" borderId="102" xfId="2" applyNumberFormat="1" applyFont="1" applyBorder="1" applyAlignment="1">
      <alignment horizontal="center" vertical="center"/>
    </xf>
    <xf numFmtId="10" fontId="47" fillId="0" borderId="102" xfId="2" applyNumberFormat="1" applyFont="1" applyBorder="1" applyAlignment="1">
      <alignment horizontal="center" vertical="center"/>
    </xf>
    <xf numFmtId="0" fontId="41" fillId="0" borderId="96" xfId="0" applyFont="1" applyBorder="1" applyAlignment="1">
      <alignment horizontal="center" vertical="center"/>
    </xf>
    <xf numFmtId="0" fontId="41" fillId="0" borderId="96" xfId="0" applyFont="1" applyBorder="1" applyAlignment="1">
      <alignment horizontal="center" vertical="center" wrapText="1"/>
    </xf>
    <xf numFmtId="0" fontId="48" fillId="4" borderId="91" xfId="0" applyFont="1" applyFill="1" applyBorder="1" applyAlignment="1">
      <alignment horizontal="center" vertical="center"/>
    </xf>
    <xf numFmtId="0" fontId="48" fillId="4" borderId="4" xfId="0" applyFont="1" applyFill="1" applyBorder="1" applyAlignment="1">
      <alignment horizontal="center" vertical="center"/>
    </xf>
    <xf numFmtId="0" fontId="48" fillId="4" borderId="87" xfId="0" applyFont="1" applyFill="1" applyBorder="1" applyAlignment="1">
      <alignment horizontal="center" vertical="center"/>
    </xf>
    <xf numFmtId="0" fontId="48" fillId="4" borderId="106" xfId="0" applyFont="1" applyFill="1" applyBorder="1" applyAlignment="1">
      <alignment horizontal="center" vertical="center"/>
    </xf>
    <xf numFmtId="0" fontId="48" fillId="4" borderId="104" xfId="0" applyFont="1" applyFill="1" applyBorder="1" applyAlignment="1">
      <alignment horizontal="center" vertical="center"/>
    </xf>
    <xf numFmtId="0" fontId="48" fillId="4" borderId="105" xfId="0" applyFont="1" applyFill="1" applyBorder="1" applyAlignment="1">
      <alignment horizontal="center" vertical="center"/>
    </xf>
    <xf numFmtId="10" fontId="47" fillId="4" borderId="91" xfId="2" applyNumberFormat="1" applyFont="1" applyFill="1" applyBorder="1" applyAlignment="1">
      <alignment horizontal="center" vertical="center"/>
    </xf>
    <xf numFmtId="10" fontId="47" fillId="4" borderId="4" xfId="2" applyNumberFormat="1" applyFont="1" applyFill="1" applyBorder="1" applyAlignment="1">
      <alignment horizontal="center" vertical="center"/>
    </xf>
    <xf numFmtId="10" fontId="47" fillId="4" borderId="87" xfId="2" applyNumberFormat="1" applyFont="1" applyFill="1" applyBorder="1" applyAlignment="1">
      <alignment horizontal="center" vertical="center"/>
    </xf>
    <xf numFmtId="10" fontId="47" fillId="4" borderId="106" xfId="2" applyNumberFormat="1" applyFont="1" applyFill="1" applyBorder="1" applyAlignment="1">
      <alignment horizontal="center" vertical="center"/>
    </xf>
    <xf numFmtId="10" fontId="47" fillId="4" borderId="104" xfId="2" applyNumberFormat="1" applyFont="1" applyFill="1" applyBorder="1" applyAlignment="1">
      <alignment horizontal="center" vertical="center"/>
    </xf>
    <xf numFmtId="10" fontId="47" fillId="4" borderId="105" xfId="2" applyNumberFormat="1" applyFont="1" applyFill="1" applyBorder="1" applyAlignment="1">
      <alignment horizontal="center" vertical="center"/>
    </xf>
    <xf numFmtId="0" fontId="41" fillId="0" borderId="91" xfId="0" applyFont="1" applyBorder="1" applyAlignment="1">
      <alignment horizontal="center" vertical="center"/>
    </xf>
    <xf numFmtId="0" fontId="41" fillId="0" borderId="4" xfId="0" applyFont="1" applyBorder="1" applyAlignment="1">
      <alignment horizontal="center" vertical="center"/>
    </xf>
    <xf numFmtId="0" fontId="41" fillId="0" borderId="87" xfId="0" applyFont="1" applyBorder="1" applyAlignment="1">
      <alignment horizontal="center" vertical="center"/>
    </xf>
    <xf numFmtId="0" fontId="41" fillId="0" borderId="92" xfId="0" applyFont="1" applyBorder="1" applyAlignment="1">
      <alignment horizontal="center" vertical="center"/>
    </xf>
    <xf numFmtId="0" fontId="41" fillId="0" borderId="5" xfId="0" applyFont="1" applyBorder="1" applyAlignment="1">
      <alignment horizontal="center" vertical="center"/>
    </xf>
    <xf numFmtId="0" fontId="41" fillId="0" borderId="93" xfId="0" applyFont="1" applyBorder="1" applyAlignment="1">
      <alignment horizontal="center" vertical="center"/>
    </xf>
    <xf numFmtId="0" fontId="62" fillId="0" borderId="0" xfId="0" applyFont="1">
      <alignment vertical="center"/>
    </xf>
    <xf numFmtId="3" fontId="62" fillId="0" borderId="0" xfId="0" applyNumberFormat="1" applyFont="1">
      <alignment vertical="center"/>
    </xf>
    <xf numFmtId="3" fontId="0" fillId="0" borderId="0" xfId="0" applyNumberFormat="1">
      <alignment vertical="center"/>
    </xf>
    <xf numFmtId="41" fontId="62" fillId="0" borderId="0" xfId="1" applyFont="1">
      <alignment vertical="center"/>
    </xf>
    <xf numFmtId="41" fontId="0" fillId="0" borderId="0" xfId="1" applyFont="1">
      <alignment vertical="center"/>
    </xf>
    <xf numFmtId="178" fontId="62" fillId="0" borderId="0" xfId="0" applyNumberFormat="1" applyFont="1">
      <alignment vertical="center"/>
    </xf>
    <xf numFmtId="178" fontId="0" fillId="0" borderId="0" xfId="0" applyNumberFormat="1">
      <alignment vertical="center"/>
    </xf>
    <xf numFmtId="0" fontId="63" fillId="0" borderId="96" xfId="0" applyFont="1" applyBorder="1" applyAlignment="1">
      <alignment horizontal="center" vertical="center" wrapText="1"/>
    </xf>
    <xf numFmtId="3" fontId="64" fillId="0" borderId="102" xfId="0" applyNumberFormat="1" applyFont="1" applyBorder="1">
      <alignment vertical="center"/>
    </xf>
    <xf numFmtId="0" fontId="64" fillId="0" borderId="102" xfId="0" applyFont="1" applyBorder="1" applyAlignment="1">
      <alignment horizontal="center" vertical="center"/>
    </xf>
    <xf numFmtId="41" fontId="64" fillId="0" borderId="102" xfId="1" applyFont="1" applyBorder="1">
      <alignment vertical="center"/>
    </xf>
    <xf numFmtId="0" fontId="64" fillId="0" borderId="102" xfId="0" applyFont="1" applyBorder="1">
      <alignment vertical="center"/>
    </xf>
    <xf numFmtId="178" fontId="64" fillId="0" borderId="102" xfId="0" applyNumberFormat="1" applyFont="1" applyBorder="1" applyAlignment="1">
      <alignment horizontal="center" vertical="center"/>
    </xf>
    <xf numFmtId="3" fontId="89" fillId="0" borderId="107" xfId="0" applyNumberFormat="1" applyFont="1" applyBorder="1">
      <alignment vertical="center"/>
    </xf>
    <xf numFmtId="0" fontId="89" fillId="0" borderId="107" xfId="0" applyFont="1" applyBorder="1" applyAlignment="1">
      <alignment horizontal="center" vertical="center"/>
    </xf>
    <xf numFmtId="41" fontId="90" fillId="0" borderId="107" xfId="1" applyFont="1" applyBorder="1">
      <alignment vertical="center"/>
    </xf>
    <xf numFmtId="0" fontId="90" fillId="0" borderId="107" xfId="0" applyFont="1" applyBorder="1">
      <alignment vertical="center"/>
    </xf>
    <xf numFmtId="0" fontId="90" fillId="0" borderId="107" xfId="0" applyFont="1" applyBorder="1" applyAlignment="1">
      <alignment horizontal="center" vertical="center"/>
    </xf>
    <xf numFmtId="178" fontId="90" fillId="0" borderId="107" xfId="0" applyNumberFormat="1" applyFont="1" applyBorder="1" applyAlignment="1">
      <alignment horizontal="center" vertical="center"/>
    </xf>
    <xf numFmtId="0" fontId="92" fillId="0" borderId="0" xfId="0" applyFont="1">
      <alignment vertical="center"/>
    </xf>
    <xf numFmtId="190" fontId="89" fillId="0" borderId="87" xfId="0" applyNumberFormat="1" applyFont="1" applyBorder="1" applyAlignment="1">
      <alignment horizontal="center" vertical="center" shrinkToFit="1"/>
    </xf>
    <xf numFmtId="0" fontId="90" fillId="0" borderId="91" xfId="0" applyFont="1" applyBorder="1">
      <alignment vertical="center"/>
    </xf>
    <xf numFmtId="190" fontId="64" fillId="0" borderId="93" xfId="0" applyNumberFormat="1" applyFont="1" applyBorder="1" applyAlignment="1">
      <alignment horizontal="center" vertical="center" shrinkToFit="1"/>
    </xf>
    <xf numFmtId="0" fontId="64" fillId="0" borderId="92" xfId="0" applyFont="1" applyBorder="1">
      <alignment vertical="center"/>
    </xf>
    <xf numFmtId="190" fontId="89" fillId="0" borderId="87" xfId="0" applyNumberFormat="1" applyFont="1" applyBorder="1" applyAlignment="1">
      <alignment horizontal="center" vertical="center" shrinkToFit="1"/>
    </xf>
    <xf numFmtId="190" fontId="89" fillId="0" borderId="93" xfId="0" applyNumberFormat="1" applyFont="1" applyBorder="1" applyAlignment="1">
      <alignment horizontal="center" vertical="center" shrinkToFit="1"/>
    </xf>
    <xf numFmtId="190" fontId="93" fillId="0" borderId="0" xfId="0" applyNumberFormat="1" applyFont="1" applyAlignment="1">
      <alignment horizontal="center" vertical="center"/>
    </xf>
    <xf numFmtId="0" fontId="93" fillId="0" borderId="0" xfId="0" applyFont="1">
      <alignment vertical="center"/>
    </xf>
    <xf numFmtId="0" fontId="62" fillId="0" borderId="2" xfId="0" applyFont="1" applyBorder="1">
      <alignment vertical="center"/>
    </xf>
    <xf numFmtId="3" fontId="62" fillId="0" borderId="2" xfId="0" applyNumberFormat="1" applyFont="1" applyBorder="1">
      <alignment vertical="center"/>
    </xf>
    <xf numFmtId="41" fontId="62" fillId="0" borderId="2" xfId="1" applyFont="1" applyBorder="1">
      <alignment vertical="center"/>
    </xf>
    <xf numFmtId="178" fontId="62" fillId="0" borderId="2" xfId="0" applyNumberFormat="1" applyFont="1" applyBorder="1">
      <alignment vertical="center"/>
    </xf>
    <xf numFmtId="0" fontId="92" fillId="0" borderId="2" xfId="0" applyFont="1" applyBorder="1">
      <alignment vertical="center"/>
    </xf>
    <xf numFmtId="0" fontId="94" fillId="0" borderId="96" xfId="0" applyFont="1" applyBorder="1" applyAlignment="1">
      <alignment horizontal="center" vertical="center" wrapText="1"/>
    </xf>
    <xf numFmtId="0" fontId="94" fillId="0" borderId="96" xfId="0" applyFont="1" applyBorder="1" applyAlignment="1">
      <alignment horizontal="center" vertical="center"/>
    </xf>
    <xf numFmtId="0" fontId="94" fillId="0" borderId="95" xfId="0" applyFont="1" applyBorder="1" applyAlignment="1">
      <alignment horizontal="center" vertical="center"/>
    </xf>
    <xf numFmtId="177" fontId="62" fillId="0" borderId="0" xfId="0" applyNumberFormat="1" applyFont="1" applyAlignment="1">
      <alignment horizontal="center" vertical="center"/>
    </xf>
    <xf numFmtId="0" fontId="95" fillId="0" borderId="0" xfId="0" applyFont="1">
      <alignment vertical="center"/>
    </xf>
    <xf numFmtId="0" fontId="60" fillId="0" borderId="0" xfId="0" applyFont="1" applyAlignment="1">
      <alignment horizontal="left" vertical="center" wrapText="1"/>
    </xf>
    <xf numFmtId="0" fontId="75" fillId="0" borderId="0" xfId="0" applyFont="1" applyAlignment="1">
      <alignment horizontal="left" vertical="center" wrapText="1"/>
    </xf>
    <xf numFmtId="0" fontId="96" fillId="0" borderId="0" xfId="0" applyFont="1" applyAlignment="1">
      <alignment horizontal="center" vertical="center"/>
    </xf>
    <xf numFmtId="0" fontId="76" fillId="0" borderId="0" xfId="0" applyFont="1">
      <alignment vertical="center"/>
    </xf>
    <xf numFmtId="0" fontId="0" fillId="4" borderId="5" xfId="0" applyFill="1" applyBorder="1">
      <alignment vertical="center"/>
    </xf>
    <xf numFmtId="0" fontId="0" fillId="4" borderId="93" xfId="0" applyFill="1" applyBorder="1">
      <alignment vertical="center"/>
    </xf>
    <xf numFmtId="0" fontId="76" fillId="4" borderId="4" xfId="0" applyFont="1" applyFill="1" applyBorder="1">
      <alignment vertical="center"/>
    </xf>
    <xf numFmtId="0" fontId="77" fillId="4" borderId="4" xfId="0" applyFont="1" applyFill="1" applyBorder="1">
      <alignment vertical="center"/>
    </xf>
    <xf numFmtId="0" fontId="77" fillId="4" borderId="87" xfId="0" applyFont="1" applyFill="1" applyBorder="1">
      <alignment vertical="center"/>
    </xf>
    <xf numFmtId="0" fontId="0" fillId="0" borderId="2" xfId="0" applyBorder="1">
      <alignment vertical="center"/>
    </xf>
    <xf numFmtId="0" fontId="0" fillId="0" borderId="104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10" borderId="0" xfId="0" applyFill="1">
      <alignment vertical="center"/>
    </xf>
    <xf numFmtId="3" fontId="0" fillId="10" borderId="0" xfId="0" applyNumberFormat="1" applyFill="1">
      <alignment vertical="center"/>
    </xf>
    <xf numFmtId="41" fontId="0" fillId="10" borderId="0" xfId="1" applyFont="1" applyFill="1">
      <alignment vertical="center"/>
    </xf>
    <xf numFmtId="0" fontId="0" fillId="10" borderId="0" xfId="0" applyFill="1" applyAlignment="1">
      <alignment horizontal="center" vertical="center"/>
    </xf>
    <xf numFmtId="178" fontId="0" fillId="10" borderId="0" xfId="0" applyNumberFormat="1" applyFill="1">
      <alignment vertical="center"/>
    </xf>
    <xf numFmtId="3" fontId="75" fillId="0" borderId="91" xfId="0" applyNumberFormat="1" applyFont="1" applyBorder="1">
      <alignment vertical="center"/>
    </xf>
    <xf numFmtId="41" fontId="0" fillId="0" borderId="4" xfId="1" applyFont="1" applyBorder="1">
      <alignment vertical="center"/>
    </xf>
    <xf numFmtId="0" fontId="0" fillId="0" borderId="4" xfId="0" applyBorder="1" applyAlignment="1">
      <alignment horizontal="center" vertical="center"/>
    </xf>
    <xf numFmtId="178" fontId="0" fillId="0" borderId="87" xfId="0" applyNumberFormat="1" applyBorder="1">
      <alignment vertical="center"/>
    </xf>
    <xf numFmtId="41" fontId="0" fillId="0" borderId="5" xfId="1" applyFont="1" applyBorder="1">
      <alignment vertical="center"/>
    </xf>
    <xf numFmtId="0" fontId="0" fillId="0" borderId="5" xfId="0" applyBorder="1" applyAlignment="1">
      <alignment horizontal="center" vertical="center"/>
    </xf>
    <xf numFmtId="0" fontId="60" fillId="0" borderId="87" xfId="0" applyFont="1" applyBorder="1" applyAlignment="1">
      <alignment horizontal="center" vertical="center"/>
    </xf>
    <xf numFmtId="0" fontId="60" fillId="0" borderId="91" xfId="0" applyFont="1" applyBorder="1" applyAlignment="1">
      <alignment horizontal="center" vertical="center" wrapText="1"/>
    </xf>
    <xf numFmtId="0" fontId="75" fillId="0" borderId="105" xfId="0" applyFont="1" applyBorder="1" applyAlignment="1">
      <alignment horizontal="center" vertical="center"/>
    </xf>
    <xf numFmtId="3" fontId="75" fillId="0" borderId="106" xfId="0" applyNumberFormat="1" applyFont="1" applyBorder="1">
      <alignment vertical="center"/>
    </xf>
    <xf numFmtId="41" fontId="0" fillId="0" borderId="104" xfId="1" applyFont="1" applyBorder="1">
      <alignment vertical="center"/>
    </xf>
    <xf numFmtId="178" fontId="0" fillId="0" borderId="105" xfId="0" applyNumberFormat="1" applyBorder="1">
      <alignment vertical="center"/>
    </xf>
    <xf numFmtId="0" fontId="75" fillId="0" borderId="106" xfId="0" applyFont="1" applyBorder="1" applyAlignment="1">
      <alignment horizontal="center" vertical="center"/>
    </xf>
    <xf numFmtId="0" fontId="0" fillId="0" borderId="115" xfId="0" applyBorder="1">
      <alignment vertical="center"/>
    </xf>
    <xf numFmtId="3" fontId="0" fillId="0" borderId="115" xfId="0" applyNumberFormat="1" applyBorder="1">
      <alignment vertical="center"/>
    </xf>
    <xf numFmtId="41" fontId="0" fillId="0" borderId="115" xfId="1" applyFont="1" applyBorder="1">
      <alignment vertical="center"/>
    </xf>
    <xf numFmtId="0" fontId="0" fillId="0" borderId="115" xfId="0" applyBorder="1" applyAlignment="1">
      <alignment horizontal="center" vertical="center"/>
    </xf>
    <xf numFmtId="178" fontId="0" fillId="0" borderId="115" xfId="0" applyNumberFormat="1" applyBorder="1">
      <alignment vertical="center"/>
    </xf>
    <xf numFmtId="0" fontId="0" fillId="5" borderId="116" xfId="0" applyFill="1" applyBorder="1" applyAlignment="1">
      <alignment horizontal="center" vertical="center"/>
    </xf>
    <xf numFmtId="0" fontId="75" fillId="0" borderId="0" xfId="0" applyFont="1">
      <alignment vertical="center"/>
    </xf>
    <xf numFmtId="0" fontId="60" fillId="0" borderId="5" xfId="0" applyFont="1" applyBorder="1">
      <alignment vertical="center"/>
    </xf>
    <xf numFmtId="3" fontId="0" fillId="0" borderId="5" xfId="0" applyNumberFormat="1" applyBorder="1">
      <alignment vertical="center"/>
    </xf>
    <xf numFmtId="178" fontId="0" fillId="0" borderId="5" xfId="0" applyNumberFormat="1" applyBorder="1">
      <alignment vertical="center"/>
    </xf>
    <xf numFmtId="0" fontId="91" fillId="11" borderId="96" xfId="0" applyFont="1" applyFill="1" applyBorder="1" applyAlignment="1">
      <alignment horizontal="center" vertical="center"/>
    </xf>
    <xf numFmtId="190" fontId="64" fillId="0" borderId="105" xfId="0" applyNumberFormat="1" applyFont="1" applyBorder="1" applyAlignment="1">
      <alignment horizontal="center" vertical="center" shrinkToFit="1"/>
    </xf>
    <xf numFmtId="3" fontId="64" fillId="0" borderId="109" xfId="0" applyNumberFormat="1" applyFont="1" applyBorder="1">
      <alignment vertical="center"/>
    </xf>
    <xf numFmtId="0" fontId="64" fillId="0" borderId="109" xfId="0" applyFont="1" applyBorder="1" applyAlignment="1">
      <alignment horizontal="center" vertical="center"/>
    </xf>
    <xf numFmtId="41" fontId="64" fillId="0" borderId="109" xfId="1" applyFont="1" applyBorder="1">
      <alignment vertical="center"/>
    </xf>
    <xf numFmtId="0" fontId="64" fillId="0" borderId="109" xfId="0" applyFont="1" applyBorder="1">
      <alignment vertical="center"/>
    </xf>
    <xf numFmtId="178" fontId="64" fillId="0" borderId="109" xfId="0" applyNumberFormat="1" applyFont="1" applyBorder="1" applyAlignment="1">
      <alignment horizontal="center" vertical="center"/>
    </xf>
    <xf numFmtId="0" fontId="64" fillId="0" borderId="106" xfId="0" applyFont="1" applyBorder="1">
      <alignment vertical="center"/>
    </xf>
    <xf numFmtId="0" fontId="0" fillId="12" borderId="0" xfId="0" applyFill="1" applyAlignment="1">
      <alignment horizontal="center" vertical="center"/>
    </xf>
    <xf numFmtId="0" fontId="76" fillId="0" borderId="5" xfId="0" applyFont="1" applyBorder="1">
      <alignment vertical="center"/>
    </xf>
    <xf numFmtId="0" fontId="71" fillId="0" borderId="0" xfId="0" applyFont="1" applyAlignment="1">
      <alignment horizontal="center" vertical="center"/>
    </xf>
    <xf numFmtId="178" fontId="65" fillId="0" borderId="4" xfId="0" applyNumberFormat="1" applyFont="1" applyBorder="1" applyAlignment="1">
      <alignment horizontal="center" vertical="center"/>
    </xf>
    <xf numFmtId="178" fontId="65" fillId="0" borderId="5" xfId="0" applyNumberFormat="1" applyFont="1" applyBorder="1" applyAlignment="1">
      <alignment horizontal="center" vertical="center"/>
    </xf>
    <xf numFmtId="0" fontId="67" fillId="0" borderId="0" xfId="0" applyFont="1" applyAlignment="1">
      <alignment horizontal="center" vertical="center" wrapText="1"/>
    </xf>
    <xf numFmtId="0" fontId="67" fillId="0" borderId="104" xfId="0" applyFont="1" applyBorder="1" applyAlignment="1">
      <alignment horizontal="center" vertical="center" wrapText="1"/>
    </xf>
    <xf numFmtId="178" fontId="84" fillId="0" borderId="4" xfId="0" applyNumberFormat="1" applyFont="1" applyBorder="1" applyAlignment="1">
      <alignment horizontal="center" vertical="center"/>
    </xf>
    <xf numFmtId="178" fontId="84" fillId="0" borderId="5" xfId="0" applyNumberFormat="1" applyFont="1" applyBorder="1" applyAlignment="1">
      <alignment horizontal="center" vertical="center"/>
    </xf>
    <xf numFmtId="0" fontId="84" fillId="0" borderId="4" xfId="0" applyFont="1" applyBorder="1" applyAlignment="1">
      <alignment horizontal="center" vertical="center"/>
    </xf>
    <xf numFmtId="0" fontId="84" fillId="0" borderId="104" xfId="0" applyFont="1" applyBorder="1" applyAlignment="1">
      <alignment horizontal="center" vertical="center"/>
    </xf>
    <xf numFmtId="0" fontId="84" fillId="0" borderId="105" xfId="0" applyFont="1" applyBorder="1" applyAlignment="1">
      <alignment horizontal="center" vertical="center"/>
    </xf>
    <xf numFmtId="0" fontId="84" fillId="0" borderId="0" xfId="0" applyFont="1" applyBorder="1" applyAlignment="1">
      <alignment horizontal="center" vertical="center"/>
    </xf>
    <xf numFmtId="0" fontId="65" fillId="0" borderId="0" xfId="0" applyFont="1" applyBorder="1" applyAlignment="1">
      <alignment horizontal="center" vertical="center"/>
    </xf>
    <xf numFmtId="0" fontId="65" fillId="0" borderId="1" xfId="0" applyFont="1" applyBorder="1" applyAlignment="1">
      <alignment horizontal="center" vertical="center"/>
    </xf>
    <xf numFmtId="0" fontId="65" fillId="0" borderId="104" xfId="0" applyFont="1" applyBorder="1" applyAlignment="1">
      <alignment horizontal="center" vertical="center"/>
    </xf>
    <xf numFmtId="0" fontId="65" fillId="0" borderId="105" xfId="0" applyFont="1" applyBorder="1" applyAlignment="1">
      <alignment horizontal="center" vertical="center"/>
    </xf>
    <xf numFmtId="0" fontId="86" fillId="0" borderId="0" xfId="0" applyFont="1" applyAlignment="1">
      <alignment horizontal="left" vertical="center" wrapText="1"/>
    </xf>
    <xf numFmtId="0" fontId="86" fillId="0" borderId="104" xfId="0" applyFont="1" applyBorder="1" applyAlignment="1">
      <alignment horizontal="left" vertical="center" wrapText="1"/>
    </xf>
    <xf numFmtId="0" fontId="84" fillId="0" borderId="4" xfId="0" applyFont="1" applyBorder="1" applyAlignment="1">
      <alignment horizontal="center" vertical="center" wrapText="1"/>
    </xf>
    <xf numFmtId="0" fontId="84" fillId="0" borderId="87" xfId="0" applyFont="1" applyBorder="1" applyAlignment="1">
      <alignment horizontal="center" vertical="center" wrapText="1"/>
    </xf>
    <xf numFmtId="0" fontId="84" fillId="0" borderId="5" xfId="0" applyFont="1" applyBorder="1" applyAlignment="1">
      <alignment horizontal="center" vertical="center" wrapText="1"/>
    </xf>
    <xf numFmtId="0" fontId="84" fillId="0" borderId="93" xfId="0" applyFont="1" applyBorder="1" applyAlignment="1">
      <alignment horizontal="center" vertical="center" wrapText="1"/>
    </xf>
    <xf numFmtId="0" fontId="65" fillId="0" borderId="4" xfId="0" applyFont="1" applyBorder="1" applyAlignment="1">
      <alignment horizontal="center" vertical="center" wrapText="1"/>
    </xf>
    <xf numFmtId="0" fontId="65" fillId="0" borderId="87" xfId="0" applyFont="1" applyBorder="1" applyAlignment="1">
      <alignment horizontal="center" vertical="center" wrapText="1"/>
    </xf>
    <xf numFmtId="0" fontId="65" fillId="0" borderId="5" xfId="0" applyFont="1" applyBorder="1" applyAlignment="1">
      <alignment horizontal="center" vertical="center" wrapText="1"/>
    </xf>
    <xf numFmtId="0" fontId="65" fillId="0" borderId="93" xfId="0" applyFont="1" applyBorder="1" applyAlignment="1">
      <alignment horizontal="center" vertical="center" wrapText="1"/>
    </xf>
    <xf numFmtId="190" fontId="102" fillId="0" borderId="0" xfId="0" applyNumberFormat="1" applyFont="1" applyAlignment="1">
      <alignment horizontal="center" vertical="center"/>
    </xf>
    <xf numFmtId="0" fontId="103" fillId="9" borderId="96" xfId="0" applyFont="1" applyFill="1" applyBorder="1" applyAlignment="1">
      <alignment horizontal="center" vertical="center"/>
    </xf>
    <xf numFmtId="0" fontId="94" fillId="0" borderId="96" xfId="0" applyFont="1" applyBorder="1" applyAlignment="1">
      <alignment horizontal="center" vertical="center" shrinkToFit="1"/>
    </xf>
    <xf numFmtId="191" fontId="64" fillId="0" borderId="102" xfId="0" applyNumberFormat="1" applyFont="1" applyBorder="1">
      <alignment vertical="center"/>
    </xf>
    <xf numFmtId="191" fontId="64" fillId="0" borderId="107" xfId="0" applyNumberFormat="1" applyFont="1" applyBorder="1">
      <alignment vertical="center"/>
    </xf>
    <xf numFmtId="191" fontId="90" fillId="0" borderId="107" xfId="1" applyNumberFormat="1" applyFont="1" applyBorder="1">
      <alignment vertical="center"/>
    </xf>
    <xf numFmtId="191" fontId="89" fillId="0" borderId="107" xfId="0" applyNumberFormat="1" applyFont="1" applyBorder="1">
      <alignment vertical="center"/>
    </xf>
  </cellXfs>
  <cellStyles count="4">
    <cellStyle name="백분율" xfId="2" builtinId="5"/>
    <cellStyle name="쉼표 [0]" xfId="1" builtinId="6"/>
    <cellStyle name="표준" xfId="0" builtinId="0"/>
    <cellStyle name="하이퍼링크" xfId="3" builtinId="8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74</xdr:row>
      <xdr:rowOff>47625</xdr:rowOff>
    </xdr:from>
    <xdr:to>
      <xdr:col>75</xdr:col>
      <xdr:colOff>85725</xdr:colOff>
      <xdr:row>218</xdr:row>
      <xdr:rowOff>66675</xdr:rowOff>
    </xdr:to>
    <xdr:pic>
      <xdr:nvPicPr>
        <xdr:cNvPr id="2" name="그림 1" descr="3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0221516"/>
          <a:ext cx="14563725" cy="20593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9524</xdr:colOff>
      <xdr:row>0</xdr:row>
      <xdr:rowOff>17461</xdr:rowOff>
    </xdr:from>
    <xdr:to>
      <xdr:col>14</xdr:col>
      <xdr:colOff>552070</xdr:colOff>
      <xdr:row>1</xdr:row>
      <xdr:rowOff>0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49E93AB7-8A64-489C-8BCA-D36A4F504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399" y="17461"/>
          <a:ext cx="1085471" cy="411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82550</xdr:colOff>
      <xdr:row>2</xdr:row>
      <xdr:rowOff>209550</xdr:rowOff>
    </xdr:from>
    <xdr:to>
      <xdr:col>33</xdr:col>
      <xdr:colOff>171450</xdr:colOff>
      <xdr:row>4</xdr:row>
      <xdr:rowOff>120650</xdr:rowOff>
    </xdr:to>
    <xdr:cxnSp macro="">
      <xdr:nvCxnSpPr>
        <xdr:cNvPr id="3" name="직선 연결선 2">
          <a:extLst>
            <a:ext uri="{FF2B5EF4-FFF2-40B4-BE49-F238E27FC236}">
              <a16:creationId xmlns:a16="http://schemas.microsoft.com/office/drawing/2014/main" id="{36394ED5-4C8C-4B16-A74B-4C8EC903CA35}"/>
            </a:ext>
          </a:extLst>
        </xdr:cNvPr>
        <xdr:cNvCxnSpPr/>
      </xdr:nvCxnSpPr>
      <xdr:spPr>
        <a:xfrm>
          <a:off x="4959350" y="476250"/>
          <a:ext cx="279400" cy="3556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165100</xdr:colOff>
      <xdr:row>3</xdr:row>
      <xdr:rowOff>0</xdr:rowOff>
    </xdr:from>
    <xdr:to>
      <xdr:col>36</xdr:col>
      <xdr:colOff>38100</xdr:colOff>
      <xdr:row>4</xdr:row>
      <xdr:rowOff>120650</xdr:rowOff>
    </xdr:to>
    <xdr:cxnSp macro="">
      <xdr:nvCxnSpPr>
        <xdr:cNvPr id="7" name="직선 연결선 6">
          <a:extLst>
            <a:ext uri="{FF2B5EF4-FFF2-40B4-BE49-F238E27FC236}">
              <a16:creationId xmlns:a16="http://schemas.microsoft.com/office/drawing/2014/main" id="{1F699884-F363-44BC-8F65-BC947B34ACA3}"/>
            </a:ext>
          </a:extLst>
        </xdr:cNvPr>
        <xdr:cNvCxnSpPr/>
      </xdr:nvCxnSpPr>
      <xdr:spPr>
        <a:xfrm flipV="1">
          <a:off x="5232400" y="488950"/>
          <a:ext cx="444500" cy="3429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52</xdr:col>
      <xdr:colOff>200025</xdr:colOff>
      <xdr:row>0</xdr:row>
      <xdr:rowOff>0</xdr:rowOff>
    </xdr:from>
    <xdr:to>
      <xdr:col>82</xdr:col>
      <xdr:colOff>58407</xdr:colOff>
      <xdr:row>50</xdr:row>
      <xdr:rowOff>134364</xdr:rowOff>
    </xdr:to>
    <xdr:pic>
      <xdr:nvPicPr>
        <xdr:cNvPr id="2" name="그림 1" descr="1.png">
          <a:extLst>
            <a:ext uri="{FF2B5EF4-FFF2-40B4-BE49-F238E27FC236}">
              <a16:creationId xmlns:a16="http://schemas.microsoft.com/office/drawing/2014/main" id="{1F1BC0E8-AB9C-4A82-B551-72C5657E1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554325" y="0"/>
          <a:ext cx="9002382" cy="725906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73</xdr:row>
      <xdr:rowOff>47625</xdr:rowOff>
    </xdr:from>
    <xdr:to>
      <xdr:col>40</xdr:col>
      <xdr:colOff>201274</xdr:colOff>
      <xdr:row>84</xdr:row>
      <xdr:rowOff>105149</xdr:rowOff>
    </xdr:to>
    <xdr:pic>
      <xdr:nvPicPr>
        <xdr:cNvPr id="3" name="그림 2" descr="2.png">
          <a:extLst>
            <a:ext uri="{FF2B5EF4-FFF2-40B4-BE49-F238E27FC236}">
              <a16:creationId xmlns:a16="http://schemas.microsoft.com/office/drawing/2014/main" id="{2DBA0433-D765-49DA-BD3C-2782695F9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09550" y="15106650"/>
          <a:ext cx="8945224" cy="2676899"/>
        </a:xfrm>
        <a:prstGeom prst="rect">
          <a:avLst/>
        </a:prstGeom>
      </xdr:spPr>
    </xdr:pic>
    <xdr:clientData/>
  </xdr:twoCellAnchor>
  <xdr:twoCellAnchor editAs="oneCell">
    <xdr:from>
      <xdr:col>39</xdr:col>
      <xdr:colOff>228600</xdr:colOff>
      <xdr:row>0</xdr:row>
      <xdr:rowOff>0</xdr:rowOff>
    </xdr:from>
    <xdr:to>
      <xdr:col>41</xdr:col>
      <xdr:colOff>629093</xdr:colOff>
      <xdr:row>32</xdr:row>
      <xdr:rowOff>57815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F9D85FD0-2027-402F-884C-50CB14CA3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5275" y="0"/>
          <a:ext cx="3172268" cy="476316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13</xdr:row>
      <xdr:rowOff>0</xdr:rowOff>
    </xdr:from>
    <xdr:to>
      <xdr:col>14</xdr:col>
      <xdr:colOff>504991</xdr:colOff>
      <xdr:row>19</xdr:row>
      <xdr:rowOff>38297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4E5F6392-16C9-48AD-9518-0DD899B2E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15350" y="2305050"/>
          <a:ext cx="1190791" cy="1409897"/>
        </a:xfrm>
        <a:prstGeom prst="rect">
          <a:avLst/>
        </a:prstGeom>
      </xdr:spPr>
    </xdr:pic>
    <xdr:clientData/>
  </xdr:twoCellAnchor>
  <xdr:oneCellAnchor>
    <xdr:from>
      <xdr:col>13</xdr:col>
      <xdr:colOff>0</xdr:colOff>
      <xdr:row>59</xdr:row>
      <xdr:rowOff>0</xdr:rowOff>
    </xdr:from>
    <xdr:ext cx="1190791" cy="1409897"/>
    <xdr:pic>
      <xdr:nvPicPr>
        <xdr:cNvPr id="4" name="그림 3">
          <a:extLst>
            <a:ext uri="{FF2B5EF4-FFF2-40B4-BE49-F238E27FC236}">
              <a16:creationId xmlns:a16="http://schemas.microsoft.com/office/drawing/2014/main" id="{9E590A13-F340-47FE-9E60-14A796A719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8450" y="2743200"/>
          <a:ext cx="1190791" cy="1409897"/>
        </a:xfrm>
        <a:prstGeom prst="rect">
          <a:avLst/>
        </a:prstGeom>
      </xdr:spPr>
    </xdr:pic>
    <xdr:clientData/>
  </xdr:oneCellAnchor>
  <xdr:oneCellAnchor>
    <xdr:from>
      <xdr:col>13</xdr:col>
      <xdr:colOff>0</xdr:colOff>
      <xdr:row>111</xdr:row>
      <xdr:rowOff>0</xdr:rowOff>
    </xdr:from>
    <xdr:ext cx="1190791" cy="1409897"/>
    <xdr:pic>
      <xdr:nvPicPr>
        <xdr:cNvPr id="5" name="그림 4">
          <a:extLst>
            <a:ext uri="{FF2B5EF4-FFF2-40B4-BE49-F238E27FC236}">
              <a16:creationId xmlns:a16="http://schemas.microsoft.com/office/drawing/2014/main" id="{978A2226-17E6-4144-B10A-D711EC165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72650" y="11591925"/>
          <a:ext cx="1190791" cy="1409897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13</xdr:row>
      <xdr:rowOff>0</xdr:rowOff>
    </xdr:from>
    <xdr:to>
      <xdr:col>14</xdr:col>
      <xdr:colOff>504991</xdr:colOff>
      <xdr:row>19</xdr:row>
      <xdr:rowOff>38297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F2E787C1-FA33-4B67-A23B-85FA5C273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82175" y="2743200"/>
          <a:ext cx="1190791" cy="1409897"/>
        </a:xfrm>
        <a:prstGeom prst="rect">
          <a:avLst/>
        </a:prstGeom>
      </xdr:spPr>
    </xdr:pic>
    <xdr:clientData/>
  </xdr:twoCellAnchor>
  <xdr:oneCellAnchor>
    <xdr:from>
      <xdr:col>13</xdr:col>
      <xdr:colOff>0</xdr:colOff>
      <xdr:row>59</xdr:row>
      <xdr:rowOff>0</xdr:rowOff>
    </xdr:from>
    <xdr:ext cx="1190791" cy="1409897"/>
    <xdr:pic>
      <xdr:nvPicPr>
        <xdr:cNvPr id="3" name="그림 2">
          <a:extLst>
            <a:ext uri="{FF2B5EF4-FFF2-40B4-BE49-F238E27FC236}">
              <a16:creationId xmlns:a16="http://schemas.microsoft.com/office/drawing/2014/main" id="{C4D14FAE-E62E-492B-806E-884B05AF0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82175" y="11591925"/>
          <a:ext cx="1190791" cy="1409897"/>
        </a:xfrm>
        <a:prstGeom prst="rect">
          <a:avLst/>
        </a:prstGeom>
      </xdr:spPr>
    </xdr:pic>
    <xdr:clientData/>
  </xdr:oneCellAnchor>
  <xdr:oneCellAnchor>
    <xdr:from>
      <xdr:col>13</xdr:col>
      <xdr:colOff>0</xdr:colOff>
      <xdr:row>111</xdr:row>
      <xdr:rowOff>0</xdr:rowOff>
    </xdr:from>
    <xdr:ext cx="1190791" cy="1409897"/>
    <xdr:pic>
      <xdr:nvPicPr>
        <xdr:cNvPr id="4" name="그림 3">
          <a:extLst>
            <a:ext uri="{FF2B5EF4-FFF2-40B4-BE49-F238E27FC236}">
              <a16:creationId xmlns:a16="http://schemas.microsoft.com/office/drawing/2014/main" id="{13FD10BF-1D12-41A7-8060-82921A5E5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82175" y="21459825"/>
          <a:ext cx="1190791" cy="1409897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51312;&#49464;&#49892;%202019%20&#44221;&#51221;&#52397;&#44396;&#49436;%20&#44048;&#47732;&#49464;&#50529;&#51312;&#51221;&#47749;&#49464;&#49436;%20&#52572;&#51200;&#54620;&#4946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경정청구서"/>
      <sheetName val="지방세 경정 청구서"/>
      <sheetName val="개인지방소득세"/>
      <sheetName val="2019감면세액조정명세서"/>
      <sheetName val="2019최저한세조정명세서"/>
      <sheetName val="세율"/>
    </sheetNames>
    <sheetDataSet>
      <sheetData sheetId="0"/>
      <sheetData sheetId="1" refreshError="1"/>
      <sheetData sheetId="2" refreshError="1"/>
      <sheetData sheetId="3">
        <row r="8">
          <cell r="R8">
            <v>13550007</v>
          </cell>
        </row>
      </sheetData>
      <sheetData sheetId="4" refreshError="1"/>
      <sheetData sheetId="5">
        <row r="4">
          <cell r="K4">
            <v>0</v>
          </cell>
          <cell r="L4">
            <v>30000000</v>
          </cell>
          <cell r="M4">
            <v>0.35</v>
          </cell>
          <cell r="N4">
            <v>0</v>
          </cell>
        </row>
        <row r="5">
          <cell r="K5">
            <v>30000001</v>
          </cell>
          <cell r="L5">
            <v>10000000000000</v>
          </cell>
          <cell r="M5">
            <v>0.45</v>
          </cell>
          <cell r="N5">
            <v>-3000000</v>
          </cell>
        </row>
        <row r="20">
          <cell r="B20">
            <v>0</v>
          </cell>
          <cell r="C20">
            <v>12000000</v>
          </cell>
          <cell r="D20">
            <v>0.06</v>
          </cell>
          <cell r="E20">
            <v>0</v>
          </cell>
          <cell r="K20">
            <v>0</v>
          </cell>
          <cell r="L20">
            <v>12000000</v>
          </cell>
          <cell r="M20">
            <v>6.0000000000000001E-3</v>
          </cell>
          <cell r="N20">
            <v>0</v>
          </cell>
        </row>
        <row r="21">
          <cell r="B21">
            <v>12000001</v>
          </cell>
          <cell r="C21">
            <v>46000000</v>
          </cell>
          <cell r="D21">
            <v>0.15</v>
          </cell>
          <cell r="E21">
            <v>-1080000</v>
          </cell>
          <cell r="K21">
            <v>12000001</v>
          </cell>
          <cell r="L21">
            <v>46000000</v>
          </cell>
          <cell r="M21">
            <v>1.4999999999999999E-2</v>
          </cell>
          <cell r="N21">
            <v>-108000</v>
          </cell>
        </row>
        <row r="22">
          <cell r="B22">
            <v>46000001</v>
          </cell>
          <cell r="C22">
            <v>88000000</v>
          </cell>
          <cell r="D22">
            <v>0.24</v>
          </cell>
          <cell r="E22">
            <v>-5220000</v>
          </cell>
          <cell r="K22">
            <v>46000001</v>
          </cell>
          <cell r="L22">
            <v>88000000</v>
          </cell>
          <cell r="M22">
            <v>2.4E-2</v>
          </cell>
          <cell r="N22">
            <v>-522000</v>
          </cell>
        </row>
        <row r="23">
          <cell r="B23">
            <v>88000001</v>
          </cell>
          <cell r="C23">
            <v>150000000</v>
          </cell>
          <cell r="D23">
            <v>0.35</v>
          </cell>
          <cell r="E23">
            <v>-14900000</v>
          </cell>
          <cell r="K23">
            <v>88000001</v>
          </cell>
          <cell r="L23">
            <v>150000000</v>
          </cell>
          <cell r="M23">
            <v>3.4999999999999996E-2</v>
          </cell>
          <cell r="N23">
            <v>-1490000</v>
          </cell>
        </row>
        <row r="24">
          <cell r="B24">
            <v>150000001</v>
          </cell>
          <cell r="C24">
            <v>300000000</v>
          </cell>
          <cell r="D24">
            <v>0.38</v>
          </cell>
          <cell r="E24">
            <v>-19400000</v>
          </cell>
          <cell r="K24">
            <v>150000001</v>
          </cell>
          <cell r="L24">
            <v>300000000</v>
          </cell>
          <cell r="M24">
            <v>3.8000000000000006E-2</v>
          </cell>
          <cell r="N24">
            <v>-1940000</v>
          </cell>
        </row>
        <row r="25">
          <cell r="B25">
            <v>300000001</v>
          </cell>
          <cell r="C25">
            <v>500000000</v>
          </cell>
          <cell r="D25">
            <v>0.4</v>
          </cell>
          <cell r="E25">
            <v>-25400000</v>
          </cell>
          <cell r="K25">
            <v>300000001</v>
          </cell>
          <cell r="L25">
            <v>500000000</v>
          </cell>
          <cell r="M25">
            <v>4.0000000000000008E-2</v>
          </cell>
          <cell r="N25">
            <v>-2540000</v>
          </cell>
        </row>
        <row r="26">
          <cell r="B26">
            <v>500000001</v>
          </cell>
          <cell r="C26">
            <v>1000000000000000</v>
          </cell>
          <cell r="D26">
            <v>0.42</v>
          </cell>
          <cell r="E26">
            <v>-35400000</v>
          </cell>
          <cell r="K26">
            <v>500000001</v>
          </cell>
          <cell r="L26">
            <v>1000000000000000</v>
          </cell>
          <cell r="M26">
            <v>4.2000000000000003E-2</v>
          </cell>
          <cell r="N26">
            <v>-3540000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cafe.daum.net/transta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tax4041.co.kr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idtax@hanmail.net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72"/>
  <sheetViews>
    <sheetView showGridLines="0" zoomScale="160" zoomScaleNormal="160" workbookViewId="0">
      <selection activeCell="F8" sqref="F8:K8"/>
    </sheetView>
  </sheetViews>
  <sheetFormatPr defaultColWidth="2.5" defaultRowHeight="11.25"/>
  <cols>
    <col min="1" max="24" width="2.5" style="2"/>
    <col min="25" max="26" width="1.875" style="2" customWidth="1"/>
    <col min="27" max="27" width="2.5" style="2"/>
    <col min="28" max="28" width="0.875" style="2" customWidth="1"/>
    <col min="29" max="30" width="1.875" style="2" customWidth="1"/>
    <col min="31" max="31" width="0.875" style="2" customWidth="1"/>
    <col min="32" max="40" width="2.5" style="2"/>
    <col min="41" max="41" width="6.25" style="2" bestFit="1" customWidth="1"/>
    <col min="42" max="42" width="2.5" style="2"/>
    <col min="43" max="43" width="7" style="2" bestFit="1" customWidth="1"/>
    <col min="44" max="16384" width="2.5" style="2"/>
  </cols>
  <sheetData>
    <row r="1" spans="1:42">
      <c r="A1" s="16" t="s">
        <v>0</v>
      </c>
      <c r="AL1" s="12" t="s">
        <v>278</v>
      </c>
    </row>
    <row r="2" spans="1:42" ht="18.75">
      <c r="A2" s="20" t="s">
        <v>118</v>
      </c>
      <c r="B2" s="21"/>
      <c r="C2" s="21"/>
      <c r="D2" s="21"/>
      <c r="E2" s="21"/>
      <c r="F2" s="21"/>
      <c r="G2" s="21"/>
      <c r="H2" s="21"/>
      <c r="J2" s="20" t="s">
        <v>119</v>
      </c>
      <c r="K2" s="63"/>
      <c r="L2" s="20" t="s">
        <v>121</v>
      </c>
      <c r="M2" s="20"/>
      <c r="N2" s="20"/>
      <c r="P2" s="20" t="s">
        <v>119</v>
      </c>
      <c r="Q2" s="63"/>
      <c r="R2" s="20" t="s">
        <v>123</v>
      </c>
      <c r="S2" s="20"/>
      <c r="V2" s="20" t="s">
        <v>119</v>
      </c>
      <c r="W2" s="63" t="s">
        <v>126</v>
      </c>
      <c r="X2" s="20" t="s">
        <v>124</v>
      </c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17" t="s">
        <v>122</v>
      </c>
    </row>
    <row r="3" spans="1:42" ht="3.75" customHeight="1">
      <c r="A3" s="20"/>
      <c r="B3" s="21"/>
      <c r="C3" s="21"/>
      <c r="D3" s="21"/>
      <c r="E3" s="21"/>
      <c r="F3" s="21"/>
      <c r="G3" s="21"/>
      <c r="H3" s="21"/>
      <c r="I3" s="20"/>
      <c r="J3" s="22"/>
      <c r="K3" s="20"/>
      <c r="L3" s="20"/>
      <c r="M3" s="20"/>
      <c r="N3" s="20"/>
      <c r="O3" s="20"/>
      <c r="P3" s="22"/>
      <c r="Q3" s="20"/>
      <c r="R3" s="20"/>
      <c r="S3" s="20"/>
      <c r="T3" s="20"/>
      <c r="U3" s="22"/>
      <c r="V3" s="20"/>
      <c r="W3" s="20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17"/>
    </row>
    <row r="4" spans="1:42" s="19" customFormat="1" ht="10.5">
      <c r="A4" s="32" t="s">
        <v>136</v>
      </c>
      <c r="B4" s="32"/>
      <c r="C4" s="32"/>
      <c r="D4" s="32"/>
      <c r="E4" s="32"/>
      <c r="F4" s="32"/>
      <c r="G4" s="32"/>
      <c r="H4" s="32" t="s">
        <v>111</v>
      </c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3"/>
      <c r="AE4" s="32" t="s">
        <v>117</v>
      </c>
      <c r="AF4" s="32"/>
      <c r="AG4" s="32"/>
      <c r="AH4" s="32"/>
      <c r="AI4" s="32"/>
      <c r="AJ4" s="32"/>
      <c r="AK4" s="32"/>
      <c r="AL4" s="32"/>
    </row>
    <row r="5" spans="1:42" s="29" customFormat="1" ht="3.75" customHeight="1"/>
    <row r="6" spans="1:42">
      <c r="A6" s="2" t="s">
        <v>112</v>
      </c>
      <c r="E6" s="284">
        <v>2013</v>
      </c>
      <c r="F6" s="284"/>
      <c r="G6" s="284"/>
      <c r="H6" s="284"/>
      <c r="I6" s="2" t="s">
        <v>113</v>
      </c>
      <c r="J6" s="12" t="s">
        <v>114</v>
      </c>
      <c r="K6" s="285">
        <v>41639</v>
      </c>
      <c r="L6" s="285"/>
      <c r="M6" s="285"/>
      <c r="N6" s="285"/>
      <c r="O6" s="4" t="s">
        <v>115</v>
      </c>
      <c r="P6" s="285">
        <v>41455</v>
      </c>
      <c r="Q6" s="285"/>
      <c r="R6" s="285"/>
      <c r="S6" s="285"/>
      <c r="T6" s="14" t="s">
        <v>116</v>
      </c>
      <c r="AO6" s="2" t="s">
        <v>98</v>
      </c>
    </row>
    <row r="7" spans="1:42" s="15" customFormat="1" ht="3.75" customHeight="1">
      <c r="E7" s="27"/>
      <c r="F7" s="27"/>
      <c r="G7" s="27"/>
      <c r="H7" s="27"/>
      <c r="J7" s="30"/>
      <c r="K7" s="28"/>
      <c r="L7" s="28"/>
      <c r="M7" s="28"/>
      <c r="N7" s="28"/>
      <c r="P7" s="28"/>
      <c r="Q7" s="28"/>
      <c r="R7" s="28"/>
      <c r="S7" s="28"/>
      <c r="T7" s="31"/>
    </row>
    <row r="8" spans="1:42" ht="13.5" customHeight="1">
      <c r="A8" s="275" t="s">
        <v>102</v>
      </c>
      <c r="B8" s="185" t="s">
        <v>104</v>
      </c>
      <c r="C8" s="185"/>
      <c r="D8" s="185"/>
      <c r="E8" s="185"/>
      <c r="F8" s="277" t="s">
        <v>140</v>
      </c>
      <c r="G8" s="277"/>
      <c r="H8" s="277"/>
      <c r="I8" s="277"/>
      <c r="J8" s="277"/>
      <c r="K8" s="277"/>
      <c r="L8" s="185" t="s">
        <v>106</v>
      </c>
      <c r="M8" s="185"/>
      <c r="N8" s="185"/>
      <c r="O8" s="185"/>
      <c r="P8" s="277" t="s">
        <v>139</v>
      </c>
      <c r="Q8" s="277"/>
      <c r="R8" s="277"/>
      <c r="S8" s="185" t="s">
        <v>98</v>
      </c>
      <c r="T8" s="185"/>
      <c r="U8" s="185"/>
      <c r="V8" s="185"/>
      <c r="W8" s="185"/>
      <c r="X8" s="282">
        <v>3123012347</v>
      </c>
      <c r="Y8" s="282"/>
      <c r="Z8" s="282"/>
      <c r="AA8" s="282"/>
      <c r="AB8" s="282"/>
      <c r="AC8" s="282"/>
      <c r="AD8" s="282"/>
      <c r="AE8" s="282"/>
      <c r="AF8" s="282"/>
      <c r="AG8" s="282"/>
      <c r="AH8" s="282"/>
      <c r="AI8" s="282"/>
      <c r="AJ8" s="282"/>
      <c r="AK8" s="282"/>
      <c r="AL8" s="283"/>
      <c r="AO8" s="62">
        <f>IF(10-MOD(MID(X8,1,1)*1+MID(X8,2,1)*3+MID(X8,3,1)*7+MID(X8,4,1)*1+MID(X8,5,1)*3+MID(X8,6,1)*7+MID(X8,7,1)*1+MID(X8,8,1)*3+INT((MID(X8,9,1)*5)/10)+MOD(MID(X8,9,1)*5,10),10)=10,0,10-MOD(MID(X8,1,1)*1+MID(X8,2,1)*3+MID(X8,3,1)*7+MID(X8,4,1)*1+MID(X8,5,1)*3+MID(X8,6,1)*7+MID(X8,7,1)*1+MID(X8,8,1)*3+INT((MID(X8,9,1)*5)/10)+MOD(MID(X8,9,1)*5,10),10))</f>
        <v>7</v>
      </c>
      <c r="AP8" s="62" t="str">
        <f>IF(INT(MID(X8,10,1))=AO8,"OK","사업자오류")</f>
        <v>OK</v>
      </c>
    </row>
    <row r="9" spans="1:42" ht="13.5" customHeight="1">
      <c r="A9" s="193"/>
      <c r="B9" s="199" t="s">
        <v>103</v>
      </c>
      <c r="C9" s="199"/>
      <c r="D9" s="199"/>
      <c r="E9" s="199"/>
      <c r="F9" s="289">
        <v>7301011234563</v>
      </c>
      <c r="G9" s="289"/>
      <c r="H9" s="289"/>
      <c r="I9" s="289"/>
      <c r="J9" s="289"/>
      <c r="K9" s="289"/>
      <c r="L9" s="289"/>
      <c r="M9" s="289"/>
      <c r="N9" s="289"/>
      <c r="O9" s="289"/>
      <c r="P9" s="199" t="s">
        <v>99</v>
      </c>
      <c r="Q9" s="199"/>
      <c r="R9" s="199"/>
      <c r="S9" s="199" t="s">
        <v>107</v>
      </c>
      <c r="T9" s="199"/>
      <c r="U9" s="199"/>
      <c r="V9" s="199"/>
      <c r="W9" s="199"/>
      <c r="X9" s="199"/>
      <c r="Y9" s="199"/>
      <c r="Z9" s="199" t="s">
        <v>108</v>
      </c>
      <c r="AA9" s="199"/>
      <c r="AB9" s="199"/>
      <c r="AC9" s="199"/>
      <c r="AD9" s="199"/>
      <c r="AE9" s="199"/>
      <c r="AF9" s="199"/>
      <c r="AG9" s="199"/>
      <c r="AH9" s="199" t="s">
        <v>109</v>
      </c>
      <c r="AI9" s="199"/>
      <c r="AJ9" s="199"/>
      <c r="AK9" s="199"/>
      <c r="AL9" s="286"/>
      <c r="AO9" s="2" t="s">
        <v>276</v>
      </c>
    </row>
    <row r="10" spans="1:42" ht="13.5" customHeight="1">
      <c r="A10" s="193"/>
      <c r="B10" s="199"/>
      <c r="C10" s="199"/>
      <c r="D10" s="199"/>
      <c r="E10" s="199"/>
      <c r="F10" s="289"/>
      <c r="G10" s="289"/>
      <c r="H10" s="289"/>
      <c r="I10" s="289"/>
      <c r="J10" s="289"/>
      <c r="K10" s="289"/>
      <c r="L10" s="289"/>
      <c r="M10" s="289"/>
      <c r="N10" s="289"/>
      <c r="O10" s="289"/>
      <c r="P10" s="199"/>
      <c r="Q10" s="199"/>
      <c r="R10" s="199"/>
      <c r="S10" s="287" t="s">
        <v>141</v>
      </c>
      <c r="T10" s="287"/>
      <c r="U10" s="287"/>
      <c r="V10" s="287"/>
      <c r="W10" s="287"/>
      <c r="X10" s="287"/>
      <c r="Y10" s="287"/>
      <c r="Z10" s="287" t="s">
        <v>142</v>
      </c>
      <c r="AA10" s="287"/>
      <c r="AB10" s="287"/>
      <c r="AC10" s="287"/>
      <c r="AD10" s="287"/>
      <c r="AE10" s="287"/>
      <c r="AF10" s="287"/>
      <c r="AG10" s="287"/>
      <c r="AH10" s="287"/>
      <c r="AI10" s="287"/>
      <c r="AJ10" s="287"/>
      <c r="AK10" s="287"/>
      <c r="AL10" s="288"/>
      <c r="AO10" s="62">
        <f>MOD(11-MOD(MID(F9,1,1)*2+MID(F9,2,1)*3+MID(F9,3,1)*4+MID(F9,4,1)*5+MID(F9,5,1)*6+MID(F9,6,1)*7+MID(F9,7,1)*8+MID(F9,8,1)*9+MID(F9,9,1)*2+MID(F9,10,1)*3+MID(F9,11,1)*4+MID(F9,12,1)*5,11),10)</f>
        <v>3</v>
      </c>
      <c r="AP10" s="62" t="str">
        <f>IF(INT(MID(F9,13,1))=AO10,"OK","주민오류")</f>
        <v>OK</v>
      </c>
    </row>
    <row r="11" spans="1:42" ht="13.5" customHeight="1">
      <c r="A11" s="276"/>
      <c r="B11" s="262" t="s">
        <v>105</v>
      </c>
      <c r="C11" s="262"/>
      <c r="D11" s="262"/>
      <c r="E11" s="262"/>
      <c r="F11" s="290" t="s">
        <v>275</v>
      </c>
      <c r="G11" s="290"/>
      <c r="H11" s="290"/>
      <c r="I11" s="290"/>
      <c r="J11" s="290"/>
      <c r="K11" s="290"/>
      <c r="L11" s="290"/>
      <c r="M11" s="290"/>
      <c r="N11" s="290"/>
      <c r="O11" s="290"/>
      <c r="P11" s="290"/>
      <c r="Q11" s="290"/>
      <c r="R11" s="290"/>
      <c r="S11" s="262" t="s">
        <v>110</v>
      </c>
      <c r="T11" s="262"/>
      <c r="U11" s="262"/>
      <c r="V11" s="262"/>
      <c r="W11" s="262"/>
      <c r="X11" s="262"/>
      <c r="Y11" s="262"/>
      <c r="Z11" s="291" t="s">
        <v>277</v>
      </c>
      <c r="AA11" s="290"/>
      <c r="AB11" s="290"/>
      <c r="AC11" s="290"/>
      <c r="AD11" s="290"/>
      <c r="AE11" s="290"/>
      <c r="AF11" s="290"/>
      <c r="AG11" s="290"/>
      <c r="AH11" s="290"/>
      <c r="AI11" s="290"/>
      <c r="AJ11" s="290"/>
      <c r="AK11" s="290"/>
      <c r="AL11" s="292"/>
    </row>
    <row r="12" spans="1:42">
      <c r="A12" s="18" t="s">
        <v>131</v>
      </c>
      <c r="Q12" s="3"/>
    </row>
    <row r="13" spans="1:42">
      <c r="A13" s="188" t="s">
        <v>1</v>
      </c>
      <c r="B13" s="185"/>
      <c r="C13" s="185"/>
      <c r="D13" s="185"/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5"/>
      <c r="P13" s="185"/>
      <c r="Q13" s="185"/>
      <c r="R13" s="185" t="s">
        <v>2</v>
      </c>
      <c r="S13" s="185"/>
      <c r="T13" s="185"/>
      <c r="U13" s="185"/>
      <c r="V13" s="185"/>
      <c r="W13" s="185"/>
      <c r="X13" s="185" t="s">
        <v>3</v>
      </c>
      <c r="Y13" s="185"/>
      <c r="Z13" s="185"/>
      <c r="AA13" s="185"/>
      <c r="AB13" s="185" t="s">
        <v>4</v>
      </c>
      <c r="AC13" s="185"/>
      <c r="AD13" s="185"/>
      <c r="AE13" s="185"/>
      <c r="AF13" s="185" t="s">
        <v>5</v>
      </c>
      <c r="AG13" s="185"/>
      <c r="AH13" s="185"/>
      <c r="AI13" s="185"/>
      <c r="AJ13" s="185"/>
      <c r="AK13" s="185"/>
      <c r="AL13" s="189"/>
    </row>
    <row r="14" spans="1:42" ht="6.75" customHeight="1">
      <c r="A14" s="192" t="s">
        <v>23</v>
      </c>
      <c r="B14" s="203" t="s">
        <v>14</v>
      </c>
      <c r="C14" s="199"/>
      <c r="D14" s="204" t="s">
        <v>13</v>
      </c>
      <c r="E14" s="204"/>
      <c r="F14" s="204"/>
      <c r="G14" s="204"/>
      <c r="H14" s="204"/>
      <c r="I14" s="204"/>
      <c r="J14" s="204"/>
      <c r="K14" s="204"/>
      <c r="L14" s="204"/>
      <c r="M14" s="204"/>
      <c r="N14" s="204"/>
      <c r="O14" s="204"/>
      <c r="P14" s="201" t="s">
        <v>6</v>
      </c>
      <c r="Q14" s="199"/>
      <c r="R14" s="202"/>
      <c r="S14" s="202"/>
      <c r="T14" s="202"/>
      <c r="U14" s="202"/>
      <c r="V14" s="202"/>
      <c r="W14" s="202"/>
      <c r="X14" s="23"/>
      <c r="Y14" s="196">
        <v>5</v>
      </c>
      <c r="Z14" s="196"/>
      <c r="AA14" s="24"/>
      <c r="AB14" s="23"/>
      <c r="AC14" s="186">
        <v>10</v>
      </c>
      <c r="AD14" s="186"/>
      <c r="AE14" s="24"/>
      <c r="AF14" s="190">
        <f>TRUNC(R14*Y14/Y15*AC14/AC15,0)</f>
        <v>0</v>
      </c>
      <c r="AG14" s="190"/>
      <c r="AH14" s="190"/>
      <c r="AI14" s="190"/>
      <c r="AJ14" s="190"/>
      <c r="AK14" s="190"/>
      <c r="AL14" s="191"/>
    </row>
    <row r="15" spans="1:42" ht="6.75" customHeight="1">
      <c r="A15" s="193"/>
      <c r="B15" s="199"/>
      <c r="C15" s="199"/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N15" s="204"/>
      <c r="O15" s="204"/>
      <c r="P15" s="199"/>
      <c r="Q15" s="199"/>
      <c r="R15" s="202"/>
      <c r="S15" s="202"/>
      <c r="T15" s="202"/>
      <c r="U15" s="202"/>
      <c r="V15" s="202"/>
      <c r="W15" s="202"/>
      <c r="X15" s="25"/>
      <c r="Y15" s="187">
        <v>100</v>
      </c>
      <c r="Z15" s="187"/>
      <c r="AA15" s="26"/>
      <c r="AB15" s="25"/>
      <c r="AC15" s="187">
        <v>100</v>
      </c>
      <c r="AD15" s="187"/>
      <c r="AE15" s="26"/>
      <c r="AF15" s="190"/>
      <c r="AG15" s="190"/>
      <c r="AH15" s="190"/>
      <c r="AI15" s="190"/>
      <c r="AJ15" s="190"/>
      <c r="AK15" s="190"/>
      <c r="AL15" s="191"/>
    </row>
    <row r="16" spans="1:42" ht="6.75" customHeight="1">
      <c r="A16" s="193"/>
      <c r="B16" s="199"/>
      <c r="C16" s="199"/>
      <c r="D16" s="204" t="s">
        <v>143</v>
      </c>
      <c r="E16" s="204"/>
      <c r="F16" s="204"/>
      <c r="G16" s="204"/>
      <c r="H16" s="204"/>
      <c r="I16" s="204"/>
      <c r="J16" s="204"/>
      <c r="K16" s="204"/>
      <c r="L16" s="204"/>
      <c r="M16" s="204"/>
      <c r="N16" s="204"/>
      <c r="O16" s="204"/>
      <c r="P16" s="201" t="s">
        <v>8</v>
      </c>
      <c r="Q16" s="199"/>
      <c r="R16" s="202">
        <v>57884100</v>
      </c>
      <c r="S16" s="202"/>
      <c r="T16" s="202"/>
      <c r="U16" s="202"/>
      <c r="V16" s="202"/>
      <c r="W16" s="202"/>
      <c r="X16" s="23"/>
      <c r="Y16" s="196">
        <v>10</v>
      </c>
      <c r="Z16" s="196"/>
      <c r="AA16" s="24"/>
      <c r="AB16" s="23"/>
      <c r="AC16" s="186">
        <v>10</v>
      </c>
      <c r="AD16" s="186"/>
      <c r="AE16" s="24"/>
      <c r="AF16" s="190">
        <f>TRUNC(R16*Y16/Y17*AC16/AC17,0)</f>
        <v>578841</v>
      </c>
      <c r="AG16" s="190"/>
      <c r="AH16" s="190"/>
      <c r="AI16" s="190"/>
      <c r="AJ16" s="190"/>
      <c r="AK16" s="190"/>
      <c r="AL16" s="191"/>
    </row>
    <row r="17" spans="1:43" ht="6.75" customHeight="1">
      <c r="A17" s="193"/>
      <c r="B17" s="199"/>
      <c r="C17" s="199"/>
      <c r="D17" s="204"/>
      <c r="E17" s="204"/>
      <c r="F17" s="204"/>
      <c r="G17" s="204"/>
      <c r="H17" s="204"/>
      <c r="I17" s="204"/>
      <c r="J17" s="204"/>
      <c r="K17" s="204"/>
      <c r="L17" s="204"/>
      <c r="M17" s="204"/>
      <c r="N17" s="204"/>
      <c r="O17" s="204"/>
      <c r="P17" s="199"/>
      <c r="Q17" s="199"/>
      <c r="R17" s="202"/>
      <c r="S17" s="202"/>
      <c r="T17" s="202"/>
      <c r="U17" s="202"/>
      <c r="V17" s="202"/>
      <c r="W17" s="202"/>
      <c r="X17" s="25"/>
      <c r="Y17" s="187">
        <v>100</v>
      </c>
      <c r="Z17" s="187"/>
      <c r="AA17" s="26"/>
      <c r="AB17" s="25"/>
      <c r="AC17" s="187">
        <v>100</v>
      </c>
      <c r="AD17" s="187"/>
      <c r="AE17" s="26"/>
      <c r="AF17" s="190"/>
      <c r="AG17" s="190"/>
      <c r="AH17" s="190"/>
      <c r="AI17" s="190"/>
      <c r="AJ17" s="190"/>
      <c r="AK17" s="190"/>
      <c r="AL17" s="191"/>
    </row>
    <row r="18" spans="1:43" ht="6.75" customHeight="1">
      <c r="A18" s="193"/>
      <c r="B18" s="199"/>
      <c r="C18" s="199"/>
      <c r="D18" s="204" t="s">
        <v>145</v>
      </c>
      <c r="E18" s="204"/>
      <c r="F18" s="204"/>
      <c r="G18" s="204"/>
      <c r="H18" s="204"/>
      <c r="I18" s="204"/>
      <c r="J18" s="204"/>
      <c r="K18" s="204"/>
      <c r="L18" s="204"/>
      <c r="M18" s="204"/>
      <c r="N18" s="204"/>
      <c r="O18" s="204"/>
      <c r="P18" s="201" t="s">
        <v>10</v>
      </c>
      <c r="Q18" s="199"/>
      <c r="R18" s="202"/>
      <c r="S18" s="202"/>
      <c r="T18" s="202"/>
      <c r="U18" s="202"/>
      <c r="V18" s="202"/>
      <c r="W18" s="202"/>
      <c r="X18" s="23"/>
      <c r="Y18" s="196">
        <v>20</v>
      </c>
      <c r="Z18" s="196"/>
      <c r="AA18" s="24"/>
      <c r="AB18" s="23"/>
      <c r="AC18" s="186">
        <v>10</v>
      </c>
      <c r="AD18" s="186"/>
      <c r="AE18" s="24"/>
      <c r="AF18" s="190">
        <f>TRUNC(R18*Y18/Y19*AC18/AC19,0)</f>
        <v>0</v>
      </c>
      <c r="AG18" s="190"/>
      <c r="AH18" s="190"/>
      <c r="AI18" s="190"/>
      <c r="AJ18" s="190"/>
      <c r="AK18" s="190"/>
      <c r="AL18" s="191"/>
    </row>
    <row r="19" spans="1:43" ht="6.75" customHeight="1">
      <c r="A19" s="193"/>
      <c r="B19" s="199"/>
      <c r="C19" s="199"/>
      <c r="D19" s="204"/>
      <c r="E19" s="204"/>
      <c r="F19" s="204"/>
      <c r="G19" s="204"/>
      <c r="H19" s="204"/>
      <c r="I19" s="204"/>
      <c r="J19" s="204"/>
      <c r="K19" s="204"/>
      <c r="L19" s="204"/>
      <c r="M19" s="204"/>
      <c r="N19" s="204"/>
      <c r="O19" s="204"/>
      <c r="P19" s="199"/>
      <c r="Q19" s="199"/>
      <c r="R19" s="202"/>
      <c r="S19" s="202"/>
      <c r="T19" s="202"/>
      <c r="U19" s="202"/>
      <c r="V19" s="202"/>
      <c r="W19" s="202"/>
      <c r="X19" s="25"/>
      <c r="Y19" s="187">
        <v>100</v>
      </c>
      <c r="Z19" s="187"/>
      <c r="AA19" s="26"/>
      <c r="AB19" s="25"/>
      <c r="AC19" s="187">
        <v>100</v>
      </c>
      <c r="AD19" s="187"/>
      <c r="AE19" s="26"/>
      <c r="AF19" s="190"/>
      <c r="AG19" s="190"/>
      <c r="AH19" s="190"/>
      <c r="AI19" s="190"/>
      <c r="AJ19" s="190"/>
      <c r="AK19" s="190"/>
      <c r="AL19" s="191"/>
    </row>
    <row r="20" spans="1:43" ht="6.75" customHeight="1">
      <c r="A20" s="193"/>
      <c r="B20" s="199"/>
      <c r="C20" s="199"/>
      <c r="D20" s="204" t="s">
        <v>144</v>
      </c>
      <c r="E20" s="204"/>
      <c r="F20" s="204"/>
      <c r="G20" s="204"/>
      <c r="H20" s="204"/>
      <c r="I20" s="204"/>
      <c r="J20" s="204"/>
      <c r="K20" s="204"/>
      <c r="L20" s="204"/>
      <c r="M20" s="204"/>
      <c r="N20" s="204"/>
      <c r="O20" s="204"/>
      <c r="P20" s="201" t="s">
        <v>12</v>
      </c>
      <c r="Q20" s="199"/>
      <c r="R20" s="202"/>
      <c r="S20" s="202"/>
      <c r="T20" s="202"/>
      <c r="U20" s="202"/>
      <c r="V20" s="202"/>
      <c r="W20" s="202"/>
      <c r="X20" s="23"/>
      <c r="Y20" s="196">
        <v>30</v>
      </c>
      <c r="Z20" s="196"/>
      <c r="AA20" s="24"/>
      <c r="AB20" s="23"/>
      <c r="AC20" s="186">
        <v>10</v>
      </c>
      <c r="AD20" s="186"/>
      <c r="AE20" s="24"/>
      <c r="AF20" s="190">
        <f>TRUNC(R20*Y20/Y21*AC20/AC21,0)</f>
        <v>0</v>
      </c>
      <c r="AG20" s="190"/>
      <c r="AH20" s="190"/>
      <c r="AI20" s="190"/>
      <c r="AJ20" s="190"/>
      <c r="AK20" s="190"/>
      <c r="AL20" s="191"/>
    </row>
    <row r="21" spans="1:43" ht="6.75" customHeight="1">
      <c r="A21" s="193"/>
      <c r="B21" s="199"/>
      <c r="C21" s="199"/>
      <c r="D21" s="204"/>
      <c r="E21" s="204"/>
      <c r="F21" s="204"/>
      <c r="G21" s="204"/>
      <c r="H21" s="204"/>
      <c r="I21" s="204"/>
      <c r="J21" s="204"/>
      <c r="K21" s="204"/>
      <c r="L21" s="204"/>
      <c r="M21" s="204"/>
      <c r="N21" s="204"/>
      <c r="O21" s="204"/>
      <c r="P21" s="199"/>
      <c r="Q21" s="199"/>
      <c r="R21" s="202"/>
      <c r="S21" s="202"/>
      <c r="T21" s="202"/>
      <c r="U21" s="202"/>
      <c r="V21" s="202"/>
      <c r="W21" s="202"/>
      <c r="X21" s="25"/>
      <c r="Y21" s="187">
        <v>100</v>
      </c>
      <c r="Z21" s="187"/>
      <c r="AA21" s="26"/>
      <c r="AB21" s="25"/>
      <c r="AC21" s="187">
        <v>100</v>
      </c>
      <c r="AD21" s="187"/>
      <c r="AE21" s="26"/>
      <c r="AF21" s="190"/>
      <c r="AG21" s="190"/>
      <c r="AH21" s="190"/>
      <c r="AI21" s="190"/>
      <c r="AJ21" s="190"/>
      <c r="AK21" s="190"/>
      <c r="AL21" s="191"/>
    </row>
    <row r="22" spans="1:43" ht="6.75" customHeight="1">
      <c r="A22" s="193"/>
      <c r="B22" s="200" t="s">
        <v>15</v>
      </c>
      <c r="C22" s="200"/>
      <c r="D22" s="200"/>
      <c r="E22" s="200"/>
      <c r="F22" s="200"/>
      <c r="G22" s="200"/>
      <c r="H22" s="200"/>
      <c r="I22" s="200"/>
      <c r="J22" s="200"/>
      <c r="K22" s="200"/>
      <c r="L22" s="200"/>
      <c r="M22" s="200"/>
      <c r="N22" s="200"/>
      <c r="O22" s="200"/>
      <c r="P22" s="201" t="s">
        <v>17</v>
      </c>
      <c r="Q22" s="199"/>
      <c r="R22" s="202"/>
      <c r="S22" s="202"/>
      <c r="T22" s="202"/>
      <c r="U22" s="202"/>
      <c r="V22" s="202"/>
      <c r="W22" s="202"/>
      <c r="X22" s="199"/>
      <c r="Y22" s="199"/>
      <c r="Z22" s="199"/>
      <c r="AA22" s="199"/>
      <c r="AB22" s="23"/>
      <c r="AC22" s="196">
        <v>0</v>
      </c>
      <c r="AD22" s="196"/>
      <c r="AE22" s="24"/>
      <c r="AF22" s="197">
        <f>TRUNC(R22*AC22/AC23,0)</f>
        <v>0</v>
      </c>
      <c r="AG22" s="197"/>
      <c r="AH22" s="197"/>
      <c r="AI22" s="197"/>
      <c r="AJ22" s="197"/>
      <c r="AK22" s="197"/>
      <c r="AL22" s="198"/>
    </row>
    <row r="23" spans="1:43" ht="6.75" customHeight="1">
      <c r="A23" s="193"/>
      <c r="B23" s="200"/>
      <c r="C23" s="200"/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0"/>
      <c r="O23" s="200"/>
      <c r="P23" s="199"/>
      <c r="Q23" s="199"/>
      <c r="R23" s="202"/>
      <c r="S23" s="202"/>
      <c r="T23" s="202"/>
      <c r="U23" s="202"/>
      <c r="V23" s="202"/>
      <c r="W23" s="202"/>
      <c r="X23" s="199"/>
      <c r="Y23" s="199"/>
      <c r="Z23" s="199"/>
      <c r="AA23" s="199"/>
      <c r="AB23" s="25"/>
      <c r="AC23" s="187">
        <v>100</v>
      </c>
      <c r="AD23" s="187"/>
      <c r="AE23" s="26"/>
      <c r="AF23" s="197"/>
      <c r="AG23" s="197"/>
      <c r="AH23" s="197"/>
      <c r="AI23" s="197"/>
      <c r="AJ23" s="197"/>
      <c r="AK23" s="197"/>
      <c r="AL23" s="198"/>
    </row>
    <row r="24" spans="1:43" ht="13.5" customHeight="1">
      <c r="A24" s="193"/>
      <c r="B24" s="212" t="s">
        <v>18</v>
      </c>
      <c r="C24" s="212"/>
      <c r="D24" s="212"/>
      <c r="E24" s="212"/>
      <c r="F24" s="212"/>
      <c r="G24" s="212"/>
      <c r="H24" s="212"/>
      <c r="I24" s="212"/>
      <c r="J24" s="212"/>
      <c r="K24" s="212"/>
      <c r="L24" s="212"/>
      <c r="M24" s="212"/>
      <c r="N24" s="212"/>
      <c r="O24" s="212"/>
      <c r="P24" s="201" t="s">
        <v>20</v>
      </c>
      <c r="Q24" s="199"/>
      <c r="R24" s="195"/>
      <c r="S24" s="195"/>
      <c r="T24" s="195"/>
      <c r="U24" s="195"/>
      <c r="V24" s="195"/>
      <c r="W24" s="195"/>
      <c r="X24" s="195"/>
      <c r="Y24" s="195"/>
      <c r="Z24" s="195"/>
      <c r="AA24" s="195"/>
      <c r="AB24" s="195"/>
      <c r="AC24" s="195"/>
      <c r="AD24" s="195"/>
      <c r="AE24" s="195"/>
      <c r="AF24" s="205"/>
      <c r="AG24" s="205"/>
      <c r="AH24" s="205"/>
      <c r="AI24" s="205"/>
      <c r="AJ24" s="205"/>
      <c r="AK24" s="205"/>
      <c r="AL24" s="206"/>
    </row>
    <row r="25" spans="1:43" ht="13.5" customHeight="1">
      <c r="A25" s="194"/>
      <c r="B25" s="213" t="s">
        <v>22</v>
      </c>
      <c r="C25" s="213"/>
      <c r="D25" s="213"/>
      <c r="E25" s="213"/>
      <c r="F25" s="213"/>
      <c r="G25" s="213"/>
      <c r="H25" s="213"/>
      <c r="I25" s="213"/>
      <c r="J25" s="213"/>
      <c r="K25" s="213"/>
      <c r="L25" s="213"/>
      <c r="M25" s="213"/>
      <c r="N25" s="213"/>
      <c r="O25" s="213"/>
      <c r="P25" s="214" t="s">
        <v>21</v>
      </c>
      <c r="Q25" s="215"/>
      <c r="R25" s="207">
        <f>SUM(R14:W23)</f>
        <v>57884100</v>
      </c>
      <c r="S25" s="207"/>
      <c r="T25" s="207"/>
      <c r="U25" s="207"/>
      <c r="V25" s="207"/>
      <c r="W25" s="207"/>
      <c r="X25" s="208"/>
      <c r="Y25" s="208"/>
      <c r="Z25" s="208"/>
      <c r="AA25" s="208"/>
      <c r="AB25" s="209" t="s">
        <v>24</v>
      </c>
      <c r="AC25" s="209"/>
      <c r="AD25" s="209"/>
      <c r="AE25" s="209"/>
      <c r="AF25" s="210">
        <f>SUM(AF14:AL21,AF24)</f>
        <v>578841</v>
      </c>
      <c r="AG25" s="210"/>
      <c r="AH25" s="210"/>
      <c r="AI25" s="210"/>
      <c r="AJ25" s="210"/>
      <c r="AK25" s="210"/>
      <c r="AL25" s="211"/>
    </row>
    <row r="26" spans="1:43" ht="13.5" customHeight="1">
      <c r="A26" s="216" t="s">
        <v>41</v>
      </c>
      <c r="B26" s="221" t="s">
        <v>138</v>
      </c>
      <c r="C26" s="221"/>
      <c r="D26" s="221"/>
      <c r="E26" s="221"/>
      <c r="F26" s="221"/>
      <c r="G26" s="221"/>
      <c r="H26" s="221"/>
      <c r="I26" s="221"/>
      <c r="J26" s="221"/>
      <c r="K26" s="221"/>
      <c r="L26" s="221"/>
      <c r="M26" s="221"/>
      <c r="N26" s="221"/>
      <c r="O26" s="221"/>
      <c r="P26" s="222" t="s">
        <v>25</v>
      </c>
      <c r="Q26" s="223"/>
      <c r="R26" s="234">
        <v>2292648</v>
      </c>
      <c r="S26" s="234"/>
      <c r="T26" s="234"/>
      <c r="U26" s="234"/>
      <c r="V26" s="234"/>
      <c r="W26" s="234"/>
      <c r="X26" s="235"/>
      <c r="Y26" s="235"/>
      <c r="Z26" s="235"/>
      <c r="AA26" s="235"/>
      <c r="AB26" s="229" t="s">
        <v>61</v>
      </c>
      <c r="AC26" s="230"/>
      <c r="AD26" s="230"/>
      <c r="AE26" s="230"/>
      <c r="AF26" s="232">
        <f>IF(R14&gt;0,TRUNC(R26*Y14/Y15,0),IF(R16&gt;0,TRUNC(R26*Y16/Y17,0),IF(R18&gt;0,TRUNC(R26*Y18/Y19,0),TRUNC(R26*Y20/Y21,0))))</f>
        <v>229264</v>
      </c>
      <c r="AG26" s="232"/>
      <c r="AH26" s="232"/>
      <c r="AI26" s="232"/>
      <c r="AJ26" s="232"/>
      <c r="AK26" s="232"/>
      <c r="AL26" s="233"/>
      <c r="AO26" s="36">
        <f>AF26/R26</f>
        <v>9.9999651058513994E-2</v>
      </c>
    </row>
    <row r="27" spans="1:43" ht="13.5" customHeight="1">
      <c r="A27" s="193"/>
      <c r="B27" s="212" t="s">
        <v>36</v>
      </c>
      <c r="C27" s="212"/>
      <c r="D27" s="212"/>
      <c r="E27" s="212"/>
      <c r="F27" s="212"/>
      <c r="G27" s="212"/>
      <c r="H27" s="212"/>
      <c r="I27" s="212"/>
      <c r="J27" s="212"/>
      <c r="K27" s="212"/>
      <c r="L27" s="212"/>
      <c r="M27" s="212"/>
      <c r="N27" s="212"/>
      <c r="O27" s="212"/>
      <c r="P27" s="201" t="s">
        <v>26</v>
      </c>
      <c r="Q27" s="199"/>
      <c r="R27" s="202">
        <v>4716400</v>
      </c>
      <c r="S27" s="202"/>
      <c r="T27" s="202"/>
      <c r="U27" s="202"/>
      <c r="V27" s="202"/>
      <c r="W27" s="202"/>
      <c r="X27" s="228"/>
      <c r="Y27" s="228"/>
      <c r="Z27" s="228"/>
      <c r="AA27" s="228"/>
      <c r="AB27" s="231"/>
      <c r="AC27" s="231"/>
      <c r="AD27" s="231"/>
      <c r="AE27" s="231"/>
      <c r="AF27" s="205">
        <f>TRUNC(R27*8/108,0)</f>
        <v>349362</v>
      </c>
      <c r="AG27" s="205"/>
      <c r="AH27" s="205"/>
      <c r="AI27" s="205"/>
      <c r="AJ27" s="205"/>
      <c r="AK27" s="205"/>
      <c r="AL27" s="206"/>
      <c r="AO27" s="37">
        <f>AF27/R27</f>
        <v>7.4073869900771777E-2</v>
      </c>
      <c r="AQ27" s="38">
        <f>8/108</f>
        <v>7.407407407407407E-2</v>
      </c>
    </row>
    <row r="28" spans="1:43" ht="13.5" customHeight="1">
      <c r="A28" s="193"/>
      <c r="B28" s="212" t="s">
        <v>37</v>
      </c>
      <c r="C28" s="212"/>
      <c r="D28" s="212"/>
      <c r="E28" s="212"/>
      <c r="F28" s="212"/>
      <c r="G28" s="212"/>
      <c r="H28" s="212"/>
      <c r="I28" s="212"/>
      <c r="J28" s="212"/>
      <c r="K28" s="212"/>
      <c r="L28" s="212"/>
      <c r="M28" s="212"/>
      <c r="N28" s="212"/>
      <c r="O28" s="212"/>
      <c r="P28" s="201" t="s">
        <v>27</v>
      </c>
      <c r="Q28" s="199"/>
      <c r="R28" s="202"/>
      <c r="S28" s="202"/>
      <c r="T28" s="202"/>
      <c r="U28" s="202"/>
      <c r="V28" s="202"/>
      <c r="W28" s="202"/>
      <c r="X28" s="228"/>
      <c r="Y28" s="228"/>
      <c r="Z28" s="228"/>
      <c r="AA28" s="228"/>
      <c r="AB28" s="231"/>
      <c r="AC28" s="231"/>
      <c r="AD28" s="231"/>
      <c r="AE28" s="231"/>
      <c r="AF28" s="205"/>
      <c r="AG28" s="205"/>
      <c r="AH28" s="205"/>
      <c r="AI28" s="205"/>
      <c r="AJ28" s="205"/>
      <c r="AK28" s="205"/>
      <c r="AL28" s="206"/>
    </row>
    <row r="29" spans="1:43" ht="13.5" customHeight="1">
      <c r="A29" s="193"/>
      <c r="B29" s="212" t="s">
        <v>38</v>
      </c>
      <c r="C29" s="212"/>
      <c r="D29" s="212"/>
      <c r="E29" s="212"/>
      <c r="F29" s="212"/>
      <c r="G29" s="212"/>
      <c r="H29" s="212"/>
      <c r="I29" s="212"/>
      <c r="J29" s="212"/>
      <c r="K29" s="212"/>
      <c r="L29" s="212"/>
      <c r="M29" s="212"/>
      <c r="N29" s="212"/>
      <c r="O29" s="212"/>
      <c r="P29" s="201" t="s">
        <v>28</v>
      </c>
      <c r="Q29" s="199"/>
      <c r="R29" s="236"/>
      <c r="S29" s="236"/>
      <c r="T29" s="236"/>
      <c r="U29" s="236"/>
      <c r="V29" s="236"/>
      <c r="W29" s="236"/>
      <c r="X29" s="228"/>
      <c r="Y29" s="228"/>
      <c r="Z29" s="228"/>
      <c r="AA29" s="228"/>
      <c r="AB29" s="231"/>
      <c r="AC29" s="231"/>
      <c r="AD29" s="231"/>
      <c r="AE29" s="231"/>
      <c r="AF29" s="205"/>
      <c r="AG29" s="205"/>
      <c r="AH29" s="205"/>
      <c r="AI29" s="205"/>
      <c r="AJ29" s="205"/>
      <c r="AK29" s="205"/>
      <c r="AL29" s="206"/>
    </row>
    <row r="30" spans="1:43" ht="13.5" customHeight="1">
      <c r="A30" s="193"/>
      <c r="B30" s="212" t="s">
        <v>39</v>
      </c>
      <c r="C30" s="212"/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2"/>
      <c r="P30" s="201" t="s">
        <v>29</v>
      </c>
      <c r="Q30" s="199"/>
      <c r="R30" s="202">
        <v>52200100</v>
      </c>
      <c r="S30" s="202"/>
      <c r="T30" s="202"/>
      <c r="U30" s="202"/>
      <c r="V30" s="202"/>
      <c r="W30" s="202"/>
      <c r="X30" s="228"/>
      <c r="Y30" s="228"/>
      <c r="Z30" s="228"/>
      <c r="AA30" s="228"/>
      <c r="AB30" s="231"/>
      <c r="AC30" s="231"/>
      <c r="AD30" s="231"/>
      <c r="AE30" s="231"/>
      <c r="AF30" s="205">
        <v>215</v>
      </c>
      <c r="AG30" s="205"/>
      <c r="AH30" s="205"/>
      <c r="AI30" s="205"/>
      <c r="AJ30" s="205"/>
      <c r="AK30" s="205"/>
      <c r="AL30" s="206"/>
    </row>
    <row r="31" spans="1:43" ht="13.5" customHeight="1">
      <c r="A31" s="193"/>
      <c r="B31" s="212" t="s">
        <v>40</v>
      </c>
      <c r="C31" s="212"/>
      <c r="D31" s="212"/>
      <c r="E31" s="212"/>
      <c r="F31" s="212"/>
      <c r="G31" s="212"/>
      <c r="H31" s="212"/>
      <c r="I31" s="212"/>
      <c r="J31" s="212"/>
      <c r="K31" s="212"/>
      <c r="L31" s="212"/>
      <c r="M31" s="212"/>
      <c r="N31" s="212"/>
      <c r="O31" s="212"/>
      <c r="P31" s="201" t="s">
        <v>30</v>
      </c>
      <c r="Q31" s="199"/>
      <c r="R31" s="202"/>
      <c r="S31" s="202"/>
      <c r="T31" s="202"/>
      <c r="U31" s="202"/>
      <c r="V31" s="202"/>
      <c r="W31" s="202"/>
      <c r="X31" s="228"/>
      <c r="Y31" s="228"/>
      <c r="Z31" s="228"/>
      <c r="AA31" s="228"/>
      <c r="AB31" s="231"/>
      <c r="AC31" s="231"/>
      <c r="AD31" s="231"/>
      <c r="AE31" s="231"/>
      <c r="AF31" s="205"/>
      <c r="AG31" s="205"/>
      <c r="AH31" s="205"/>
      <c r="AI31" s="205"/>
      <c r="AJ31" s="205"/>
      <c r="AK31" s="205"/>
      <c r="AL31" s="206"/>
    </row>
    <row r="32" spans="1:43" ht="13.5" customHeight="1">
      <c r="A32" s="194"/>
      <c r="B32" s="213" t="s">
        <v>22</v>
      </c>
      <c r="C32" s="213"/>
      <c r="D32" s="213"/>
      <c r="E32" s="213"/>
      <c r="F32" s="213"/>
      <c r="G32" s="213"/>
      <c r="H32" s="213"/>
      <c r="I32" s="213"/>
      <c r="J32" s="213"/>
      <c r="K32" s="213"/>
      <c r="L32" s="213"/>
      <c r="M32" s="213"/>
      <c r="N32" s="213"/>
      <c r="O32" s="213"/>
      <c r="P32" s="214" t="s">
        <v>31</v>
      </c>
      <c r="Q32" s="215"/>
      <c r="R32" s="247">
        <f>SUM(R26:W31)</f>
        <v>59209148</v>
      </c>
      <c r="S32" s="247"/>
      <c r="T32" s="247"/>
      <c r="U32" s="247"/>
      <c r="V32" s="247"/>
      <c r="W32" s="247"/>
      <c r="X32" s="208"/>
      <c r="Y32" s="208"/>
      <c r="Z32" s="208"/>
      <c r="AA32" s="208"/>
      <c r="AB32" s="209" t="s">
        <v>62</v>
      </c>
      <c r="AC32" s="209"/>
      <c r="AD32" s="209"/>
      <c r="AE32" s="209"/>
      <c r="AF32" s="210">
        <f>SUM(AF26:AL31)</f>
        <v>578841</v>
      </c>
      <c r="AG32" s="210"/>
      <c r="AH32" s="210"/>
      <c r="AI32" s="210"/>
      <c r="AJ32" s="210"/>
      <c r="AK32" s="210"/>
      <c r="AL32" s="211"/>
    </row>
    <row r="33" spans="1:38" ht="13.5" customHeight="1">
      <c r="A33" s="224" t="s">
        <v>49</v>
      </c>
      <c r="B33" s="225"/>
      <c r="C33" s="225"/>
      <c r="D33" s="225"/>
      <c r="E33" s="225"/>
      <c r="F33" s="225"/>
      <c r="G33" s="225"/>
      <c r="H33" s="225"/>
      <c r="I33" s="225"/>
      <c r="J33" s="225"/>
      <c r="K33" s="225"/>
      <c r="L33" s="225"/>
      <c r="M33" s="225"/>
      <c r="N33" s="225"/>
      <c r="O33" s="225"/>
      <c r="P33" s="217" t="s">
        <v>32</v>
      </c>
      <c r="Q33" s="218"/>
      <c r="R33" s="242"/>
      <c r="S33" s="242"/>
      <c r="T33" s="242"/>
      <c r="U33" s="242"/>
      <c r="V33" s="242"/>
      <c r="W33" s="242"/>
      <c r="X33" s="243"/>
      <c r="Y33" s="243"/>
      <c r="Z33" s="243"/>
      <c r="AA33" s="243"/>
      <c r="AB33" s="244" t="s">
        <v>63</v>
      </c>
      <c r="AC33" s="244"/>
      <c r="AD33" s="244"/>
      <c r="AE33" s="244"/>
      <c r="AF33" s="245"/>
      <c r="AG33" s="245"/>
      <c r="AH33" s="245"/>
      <c r="AI33" s="245"/>
      <c r="AJ33" s="245"/>
      <c r="AK33" s="245"/>
      <c r="AL33" s="246"/>
    </row>
    <row r="34" spans="1:38" ht="13.5" customHeight="1">
      <c r="A34" s="226" t="s">
        <v>50</v>
      </c>
      <c r="B34" s="227"/>
      <c r="C34" s="227"/>
      <c r="D34" s="227"/>
      <c r="E34" s="227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19" t="s">
        <v>33</v>
      </c>
      <c r="Q34" s="220"/>
      <c r="R34" s="237"/>
      <c r="S34" s="237"/>
      <c r="T34" s="237"/>
      <c r="U34" s="237"/>
      <c r="V34" s="237"/>
      <c r="W34" s="237"/>
      <c r="X34" s="238"/>
      <c r="Y34" s="238"/>
      <c r="Z34" s="238"/>
      <c r="AA34" s="238"/>
      <c r="AB34" s="239"/>
      <c r="AC34" s="239"/>
      <c r="AD34" s="239"/>
      <c r="AE34" s="239"/>
      <c r="AF34" s="240"/>
      <c r="AG34" s="240"/>
      <c r="AH34" s="240"/>
      <c r="AI34" s="240"/>
      <c r="AJ34" s="240"/>
      <c r="AK34" s="240"/>
      <c r="AL34" s="241"/>
    </row>
    <row r="35" spans="1:38" ht="13.5" customHeight="1">
      <c r="A35" s="216" t="s">
        <v>60</v>
      </c>
      <c r="B35" s="221" t="s">
        <v>51</v>
      </c>
      <c r="C35" s="221"/>
      <c r="D35" s="221"/>
      <c r="E35" s="221"/>
      <c r="F35" s="221"/>
      <c r="G35" s="221"/>
      <c r="H35" s="221"/>
      <c r="I35" s="221"/>
      <c r="J35" s="221"/>
      <c r="K35" s="221"/>
      <c r="L35" s="221"/>
      <c r="M35" s="221"/>
      <c r="N35" s="221"/>
      <c r="O35" s="221"/>
      <c r="P35" s="222" t="s">
        <v>34</v>
      </c>
      <c r="Q35" s="223"/>
      <c r="R35" s="234"/>
      <c r="S35" s="234"/>
      <c r="T35" s="234"/>
      <c r="U35" s="234"/>
      <c r="V35" s="234"/>
      <c r="W35" s="234"/>
      <c r="X35" s="235"/>
      <c r="Y35" s="235"/>
      <c r="Z35" s="235"/>
      <c r="AA35" s="235"/>
      <c r="AB35" s="230"/>
      <c r="AC35" s="230"/>
      <c r="AD35" s="230"/>
      <c r="AE35" s="230"/>
      <c r="AF35" s="232"/>
      <c r="AG35" s="232"/>
      <c r="AH35" s="232"/>
      <c r="AI35" s="232"/>
      <c r="AJ35" s="232"/>
      <c r="AK35" s="232"/>
      <c r="AL35" s="233"/>
    </row>
    <row r="36" spans="1:38" ht="13.5" customHeight="1">
      <c r="A36" s="193"/>
      <c r="B36" s="199" t="s">
        <v>52</v>
      </c>
      <c r="C36" s="199"/>
      <c r="D36" s="199"/>
      <c r="E36" s="199"/>
      <c r="F36" s="212" t="s">
        <v>53</v>
      </c>
      <c r="G36" s="212"/>
      <c r="H36" s="212"/>
      <c r="I36" s="212"/>
      <c r="J36" s="212"/>
      <c r="K36" s="212"/>
      <c r="L36" s="212"/>
      <c r="M36" s="212"/>
      <c r="N36" s="212"/>
      <c r="O36" s="212"/>
      <c r="P36" s="201" t="s">
        <v>35</v>
      </c>
      <c r="Q36" s="199"/>
      <c r="R36" s="202"/>
      <c r="S36" s="202"/>
      <c r="T36" s="202"/>
      <c r="U36" s="202"/>
      <c r="V36" s="202"/>
      <c r="W36" s="202"/>
      <c r="X36" s="228"/>
      <c r="Y36" s="228"/>
      <c r="Z36" s="228"/>
      <c r="AA36" s="228"/>
      <c r="AB36" s="231"/>
      <c r="AC36" s="231"/>
      <c r="AD36" s="231"/>
      <c r="AE36" s="231"/>
      <c r="AF36" s="205"/>
      <c r="AG36" s="205"/>
      <c r="AH36" s="205"/>
      <c r="AI36" s="205"/>
      <c r="AJ36" s="205"/>
      <c r="AK36" s="205"/>
      <c r="AL36" s="206"/>
    </row>
    <row r="37" spans="1:38" ht="13.5" customHeight="1">
      <c r="A37" s="193"/>
      <c r="B37" s="199"/>
      <c r="C37" s="199"/>
      <c r="D37" s="199"/>
      <c r="E37" s="199"/>
      <c r="F37" s="212" t="s">
        <v>54</v>
      </c>
      <c r="G37" s="212"/>
      <c r="H37" s="212"/>
      <c r="I37" s="212"/>
      <c r="J37" s="212"/>
      <c r="K37" s="212"/>
      <c r="L37" s="212"/>
      <c r="M37" s="212"/>
      <c r="N37" s="212"/>
      <c r="O37" s="212"/>
      <c r="P37" s="201" t="s">
        <v>42</v>
      </c>
      <c r="Q37" s="199"/>
      <c r="R37" s="202"/>
      <c r="S37" s="202"/>
      <c r="T37" s="202"/>
      <c r="U37" s="202"/>
      <c r="V37" s="202"/>
      <c r="W37" s="202"/>
      <c r="X37" s="228"/>
      <c r="Y37" s="228"/>
      <c r="Z37" s="228"/>
      <c r="AA37" s="228"/>
      <c r="AB37" s="231"/>
      <c r="AC37" s="231"/>
      <c r="AD37" s="231"/>
      <c r="AE37" s="231"/>
      <c r="AF37" s="205"/>
      <c r="AG37" s="205"/>
      <c r="AH37" s="205"/>
      <c r="AI37" s="205"/>
      <c r="AJ37" s="205"/>
      <c r="AK37" s="205"/>
      <c r="AL37" s="206"/>
    </row>
    <row r="38" spans="1:38" ht="13.5" customHeight="1">
      <c r="A38" s="193"/>
      <c r="B38" s="199"/>
      <c r="C38" s="199"/>
      <c r="D38" s="199"/>
      <c r="E38" s="199"/>
      <c r="F38" s="212" t="s">
        <v>55</v>
      </c>
      <c r="G38" s="212"/>
      <c r="H38" s="212"/>
      <c r="I38" s="212"/>
      <c r="J38" s="212"/>
      <c r="K38" s="212"/>
      <c r="L38" s="212"/>
      <c r="M38" s="212"/>
      <c r="N38" s="212"/>
      <c r="O38" s="212"/>
      <c r="P38" s="201" t="s">
        <v>43</v>
      </c>
      <c r="Q38" s="199"/>
      <c r="R38" s="202"/>
      <c r="S38" s="202"/>
      <c r="T38" s="202"/>
      <c r="U38" s="202"/>
      <c r="V38" s="202"/>
      <c r="W38" s="202"/>
      <c r="X38" s="228"/>
      <c r="Y38" s="228"/>
      <c r="Z38" s="228"/>
      <c r="AA38" s="228"/>
      <c r="AB38" s="231"/>
      <c r="AC38" s="231"/>
      <c r="AD38" s="231"/>
      <c r="AE38" s="231"/>
      <c r="AF38" s="205"/>
      <c r="AG38" s="205"/>
      <c r="AH38" s="205"/>
      <c r="AI38" s="205"/>
      <c r="AJ38" s="205"/>
      <c r="AK38" s="205"/>
      <c r="AL38" s="206"/>
    </row>
    <row r="39" spans="1:38" ht="13.5" customHeight="1">
      <c r="A39" s="193"/>
      <c r="B39" s="199"/>
      <c r="C39" s="199"/>
      <c r="D39" s="199"/>
      <c r="E39" s="199"/>
      <c r="F39" s="212" t="s">
        <v>56</v>
      </c>
      <c r="G39" s="212"/>
      <c r="H39" s="212"/>
      <c r="I39" s="212"/>
      <c r="J39" s="212"/>
      <c r="K39" s="212"/>
      <c r="L39" s="212"/>
      <c r="M39" s="212"/>
      <c r="N39" s="212"/>
      <c r="O39" s="212"/>
      <c r="P39" s="201" t="s">
        <v>44</v>
      </c>
      <c r="Q39" s="199"/>
      <c r="R39" s="202"/>
      <c r="S39" s="202"/>
      <c r="T39" s="202"/>
      <c r="U39" s="202"/>
      <c r="V39" s="202"/>
      <c r="W39" s="202"/>
      <c r="X39" s="228"/>
      <c r="Y39" s="228"/>
      <c r="Z39" s="228"/>
      <c r="AA39" s="228"/>
      <c r="AB39" s="231"/>
      <c r="AC39" s="231"/>
      <c r="AD39" s="231"/>
      <c r="AE39" s="231"/>
      <c r="AF39" s="205"/>
      <c r="AG39" s="205"/>
      <c r="AH39" s="205"/>
      <c r="AI39" s="205"/>
      <c r="AJ39" s="205"/>
      <c r="AK39" s="205"/>
      <c r="AL39" s="206"/>
    </row>
    <row r="40" spans="1:38" ht="13.5" customHeight="1">
      <c r="A40" s="193"/>
      <c r="B40" s="212" t="s">
        <v>57</v>
      </c>
      <c r="C40" s="212"/>
      <c r="D40" s="212"/>
      <c r="E40" s="212"/>
      <c r="F40" s="212"/>
      <c r="G40" s="212"/>
      <c r="H40" s="212"/>
      <c r="I40" s="212"/>
      <c r="J40" s="212"/>
      <c r="K40" s="212"/>
      <c r="L40" s="212"/>
      <c r="M40" s="212"/>
      <c r="N40" s="212"/>
      <c r="O40" s="212"/>
      <c r="P40" s="201" t="s">
        <v>45</v>
      </c>
      <c r="Q40" s="199"/>
      <c r="R40" s="202"/>
      <c r="S40" s="202"/>
      <c r="T40" s="202"/>
      <c r="U40" s="202"/>
      <c r="V40" s="202"/>
      <c r="W40" s="202"/>
      <c r="X40" s="228"/>
      <c r="Y40" s="228"/>
      <c r="Z40" s="228"/>
      <c r="AA40" s="228"/>
      <c r="AB40" s="231"/>
      <c r="AC40" s="231"/>
      <c r="AD40" s="231"/>
      <c r="AE40" s="231"/>
      <c r="AF40" s="205"/>
      <c r="AG40" s="205"/>
      <c r="AH40" s="205"/>
      <c r="AI40" s="205"/>
      <c r="AJ40" s="205"/>
      <c r="AK40" s="205"/>
      <c r="AL40" s="206"/>
    </row>
    <row r="41" spans="1:38" ht="13.5" customHeight="1">
      <c r="A41" s="193"/>
      <c r="B41" s="212" t="s">
        <v>58</v>
      </c>
      <c r="C41" s="212"/>
      <c r="D41" s="212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12"/>
      <c r="P41" s="201" t="s">
        <v>46</v>
      </c>
      <c r="Q41" s="199"/>
      <c r="R41" s="202"/>
      <c r="S41" s="202"/>
      <c r="T41" s="202"/>
      <c r="U41" s="202"/>
      <c r="V41" s="202"/>
      <c r="W41" s="202"/>
      <c r="X41" s="228"/>
      <c r="Y41" s="228"/>
      <c r="Z41" s="228"/>
      <c r="AA41" s="228"/>
      <c r="AB41" s="231"/>
      <c r="AC41" s="231"/>
      <c r="AD41" s="231"/>
      <c r="AE41" s="231"/>
      <c r="AF41" s="205"/>
      <c r="AG41" s="205"/>
      <c r="AH41" s="205"/>
      <c r="AI41" s="205"/>
      <c r="AJ41" s="205"/>
      <c r="AK41" s="205"/>
      <c r="AL41" s="206"/>
    </row>
    <row r="42" spans="1:38" ht="13.5" customHeight="1">
      <c r="A42" s="193"/>
      <c r="B42" s="212" t="s">
        <v>59</v>
      </c>
      <c r="C42" s="212"/>
      <c r="D42" s="212"/>
      <c r="E42" s="212"/>
      <c r="F42" s="212"/>
      <c r="G42" s="212"/>
      <c r="H42" s="212"/>
      <c r="I42" s="212"/>
      <c r="J42" s="212"/>
      <c r="K42" s="212"/>
      <c r="L42" s="212"/>
      <c r="M42" s="212"/>
      <c r="N42" s="212"/>
      <c r="O42" s="212"/>
      <c r="P42" s="201" t="s">
        <v>47</v>
      </c>
      <c r="Q42" s="199"/>
      <c r="R42" s="202"/>
      <c r="S42" s="202"/>
      <c r="T42" s="202"/>
      <c r="U42" s="202"/>
      <c r="V42" s="202"/>
      <c r="W42" s="202"/>
      <c r="X42" s="228"/>
      <c r="Y42" s="228"/>
      <c r="Z42" s="228"/>
      <c r="AA42" s="228"/>
      <c r="AB42" s="231"/>
      <c r="AC42" s="231"/>
      <c r="AD42" s="231"/>
      <c r="AE42" s="231"/>
      <c r="AF42" s="205"/>
      <c r="AG42" s="205"/>
      <c r="AH42" s="205"/>
      <c r="AI42" s="205"/>
      <c r="AJ42" s="205"/>
      <c r="AK42" s="205"/>
      <c r="AL42" s="206"/>
    </row>
    <row r="43" spans="1:38" ht="13.5" customHeight="1">
      <c r="A43" s="194"/>
      <c r="B43" s="213" t="s">
        <v>22</v>
      </c>
      <c r="C43" s="213"/>
      <c r="D43" s="213"/>
      <c r="E43" s="213"/>
      <c r="F43" s="213"/>
      <c r="G43" s="213"/>
      <c r="H43" s="213"/>
      <c r="I43" s="213"/>
      <c r="J43" s="213"/>
      <c r="K43" s="213"/>
      <c r="L43" s="213"/>
      <c r="M43" s="213"/>
      <c r="N43" s="213"/>
      <c r="O43" s="213"/>
      <c r="P43" s="214" t="s">
        <v>48</v>
      </c>
      <c r="Q43" s="215"/>
      <c r="R43" s="207"/>
      <c r="S43" s="207"/>
      <c r="T43" s="207"/>
      <c r="U43" s="207"/>
      <c r="V43" s="207"/>
      <c r="W43" s="207"/>
      <c r="X43" s="208"/>
      <c r="Y43" s="208"/>
      <c r="Z43" s="208"/>
      <c r="AA43" s="208"/>
      <c r="AB43" s="209" t="s">
        <v>64</v>
      </c>
      <c r="AC43" s="209"/>
      <c r="AD43" s="209"/>
      <c r="AE43" s="209"/>
      <c r="AF43" s="210">
        <f>SUM(AF35:AL42)</f>
        <v>0</v>
      </c>
      <c r="AG43" s="210"/>
      <c r="AH43" s="210"/>
      <c r="AI43" s="210"/>
      <c r="AJ43" s="210"/>
      <c r="AK43" s="210"/>
      <c r="AL43" s="211"/>
    </row>
    <row r="44" spans="1:38" ht="13.5" customHeight="1">
      <c r="A44" s="253" t="s">
        <v>66</v>
      </c>
      <c r="B44" s="254"/>
      <c r="C44" s="254"/>
      <c r="D44" s="254"/>
      <c r="E44" s="254"/>
      <c r="F44" s="254"/>
      <c r="G44" s="254"/>
      <c r="H44" s="254"/>
      <c r="I44" s="254"/>
      <c r="J44" s="254"/>
      <c r="K44" s="254"/>
      <c r="L44" s="254"/>
      <c r="M44" s="254"/>
      <c r="N44" s="254"/>
      <c r="O44" s="254"/>
      <c r="P44" s="254"/>
      <c r="Q44" s="254"/>
      <c r="R44" s="254"/>
      <c r="S44" s="254"/>
      <c r="T44" s="254"/>
      <c r="U44" s="254"/>
      <c r="V44" s="254"/>
      <c r="W44" s="254"/>
      <c r="X44" s="248"/>
      <c r="Y44" s="248"/>
      <c r="Z44" s="248"/>
      <c r="AA44" s="248"/>
      <c r="AB44" s="249" t="s">
        <v>65</v>
      </c>
      <c r="AC44" s="250"/>
      <c r="AD44" s="250"/>
      <c r="AE44" s="250"/>
      <c r="AF44" s="251">
        <f>AF25-AF32-AF33+AF43</f>
        <v>0</v>
      </c>
      <c r="AG44" s="251"/>
      <c r="AH44" s="251"/>
      <c r="AI44" s="251"/>
      <c r="AJ44" s="251"/>
      <c r="AK44" s="251"/>
      <c r="AL44" s="252"/>
    </row>
    <row r="45" spans="1:38" ht="3.75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9"/>
      <c r="Y45" s="9"/>
      <c r="Z45" s="9"/>
      <c r="AA45" s="9"/>
      <c r="AB45" s="10"/>
      <c r="AC45" s="5"/>
      <c r="AD45" s="5"/>
      <c r="AE45" s="5"/>
      <c r="AF45" s="11"/>
      <c r="AG45" s="11"/>
      <c r="AH45" s="11"/>
      <c r="AI45" s="11"/>
      <c r="AJ45" s="11"/>
      <c r="AK45" s="11"/>
      <c r="AL45" s="11"/>
    </row>
    <row r="46" spans="1:38" ht="15" customHeight="1">
      <c r="A46" s="18" t="s">
        <v>130</v>
      </c>
      <c r="Q46" s="3"/>
    </row>
    <row r="47" spans="1:38" ht="12" customHeight="1">
      <c r="A47" s="188" t="s">
        <v>67</v>
      </c>
      <c r="B47" s="185"/>
      <c r="C47" s="185"/>
      <c r="D47" s="185"/>
      <c r="E47" s="185"/>
      <c r="F47" s="185"/>
      <c r="G47" s="185"/>
      <c r="H47" s="185"/>
      <c r="I47" s="185"/>
      <c r="J47" s="185"/>
      <c r="K47" s="185" t="s">
        <v>68</v>
      </c>
      <c r="L47" s="185"/>
      <c r="M47" s="185"/>
      <c r="N47" s="185"/>
      <c r="O47" s="185"/>
      <c r="P47" s="185"/>
      <c r="Q47" s="185"/>
      <c r="R47" s="185"/>
      <c r="S47" s="185"/>
      <c r="T47" s="185" t="s">
        <v>69</v>
      </c>
      <c r="U47" s="185"/>
      <c r="V47" s="185"/>
      <c r="W47" s="185"/>
      <c r="X47" s="185"/>
      <c r="Y47" s="185"/>
      <c r="Z47" s="185" t="s">
        <v>70</v>
      </c>
      <c r="AA47" s="185"/>
      <c r="AB47" s="185"/>
      <c r="AC47" s="185"/>
      <c r="AD47" s="185"/>
      <c r="AE47" s="185"/>
      <c r="AF47" s="185"/>
      <c r="AG47" s="185"/>
      <c r="AH47" s="185"/>
      <c r="AI47" s="185"/>
      <c r="AJ47" s="185"/>
      <c r="AK47" s="185"/>
      <c r="AL47" s="189"/>
    </row>
    <row r="48" spans="1:38" ht="12" customHeight="1">
      <c r="A48" s="255" t="s">
        <v>71</v>
      </c>
      <c r="B48" s="199"/>
      <c r="C48" s="259" t="s">
        <v>134</v>
      </c>
      <c r="D48" s="259"/>
      <c r="E48" s="259"/>
      <c r="F48" s="259"/>
      <c r="G48" s="259"/>
      <c r="H48" s="259"/>
      <c r="I48" s="259"/>
      <c r="J48" s="259"/>
      <c r="K48" s="257" t="s">
        <v>75</v>
      </c>
      <c r="L48" s="257"/>
      <c r="M48" s="257"/>
      <c r="N48" s="257"/>
      <c r="O48" s="257"/>
      <c r="P48" s="257"/>
      <c r="Q48" s="257"/>
      <c r="R48" s="257"/>
      <c r="S48" s="257"/>
      <c r="T48" s="34">
        <v>5</v>
      </c>
      <c r="U48" s="34">
        <v>5</v>
      </c>
      <c r="V48" s="34">
        <v>2</v>
      </c>
      <c r="W48" s="34">
        <v>1</v>
      </c>
      <c r="X48" s="34">
        <v>0</v>
      </c>
      <c r="Y48" s="34">
        <v>1</v>
      </c>
      <c r="Z48" s="256">
        <f>R25</f>
        <v>57884100</v>
      </c>
      <c r="AA48" s="257"/>
      <c r="AB48" s="257"/>
      <c r="AC48" s="257"/>
      <c r="AD48" s="257"/>
      <c r="AE48" s="257"/>
      <c r="AF48" s="257"/>
      <c r="AG48" s="257"/>
      <c r="AH48" s="257"/>
      <c r="AI48" s="257"/>
      <c r="AJ48" s="257"/>
      <c r="AK48" s="257"/>
      <c r="AL48" s="258"/>
    </row>
    <row r="49" spans="1:38" ht="12" customHeight="1">
      <c r="A49" s="255" t="s">
        <v>72</v>
      </c>
      <c r="B49" s="199"/>
      <c r="C49" s="259"/>
      <c r="D49" s="259"/>
      <c r="E49" s="259"/>
      <c r="F49" s="259"/>
      <c r="G49" s="259"/>
      <c r="H49" s="259"/>
      <c r="I49" s="259"/>
      <c r="J49" s="259"/>
      <c r="K49" s="257"/>
      <c r="L49" s="257"/>
      <c r="M49" s="257"/>
      <c r="N49" s="257"/>
      <c r="O49" s="257"/>
      <c r="P49" s="257"/>
      <c r="Q49" s="257"/>
      <c r="R49" s="257"/>
      <c r="S49" s="257"/>
      <c r="T49" s="34"/>
      <c r="U49" s="34"/>
      <c r="V49" s="34"/>
      <c r="W49" s="34"/>
      <c r="X49" s="34"/>
      <c r="Y49" s="34"/>
      <c r="Z49" s="257"/>
      <c r="AA49" s="257"/>
      <c r="AB49" s="257"/>
      <c r="AC49" s="257"/>
      <c r="AD49" s="257"/>
      <c r="AE49" s="257"/>
      <c r="AF49" s="257"/>
      <c r="AG49" s="257"/>
      <c r="AH49" s="257"/>
      <c r="AI49" s="257"/>
      <c r="AJ49" s="257"/>
      <c r="AK49" s="257"/>
      <c r="AL49" s="258"/>
    </row>
    <row r="50" spans="1:38" ht="12" customHeight="1">
      <c r="A50" s="255" t="s">
        <v>73</v>
      </c>
      <c r="B50" s="199"/>
      <c r="C50" s="260" t="s">
        <v>76</v>
      </c>
      <c r="D50" s="260"/>
      <c r="E50" s="260"/>
      <c r="F50" s="260"/>
      <c r="G50" s="260"/>
      <c r="H50" s="260"/>
      <c r="I50" s="260"/>
      <c r="J50" s="260"/>
      <c r="K50" s="257"/>
      <c r="L50" s="257"/>
      <c r="M50" s="257"/>
      <c r="N50" s="257"/>
      <c r="O50" s="257"/>
      <c r="P50" s="257"/>
      <c r="Q50" s="257"/>
      <c r="R50" s="257"/>
      <c r="S50" s="257"/>
      <c r="T50" s="34">
        <f>T48</f>
        <v>5</v>
      </c>
      <c r="U50" s="34">
        <f t="shared" ref="U50:Y50" si="0">U48</f>
        <v>5</v>
      </c>
      <c r="V50" s="34">
        <f t="shared" si="0"/>
        <v>2</v>
      </c>
      <c r="W50" s="34">
        <f t="shared" si="0"/>
        <v>1</v>
      </c>
      <c r="X50" s="34">
        <f t="shared" si="0"/>
        <v>0</v>
      </c>
      <c r="Y50" s="34">
        <f t="shared" si="0"/>
        <v>1</v>
      </c>
      <c r="Z50" s="256"/>
      <c r="AA50" s="257"/>
      <c r="AB50" s="257"/>
      <c r="AC50" s="257"/>
      <c r="AD50" s="257"/>
      <c r="AE50" s="257"/>
      <c r="AF50" s="257"/>
      <c r="AG50" s="257"/>
      <c r="AH50" s="257"/>
      <c r="AI50" s="257"/>
      <c r="AJ50" s="257"/>
      <c r="AK50" s="257"/>
      <c r="AL50" s="258"/>
    </row>
    <row r="51" spans="1:38" ht="12" customHeight="1">
      <c r="A51" s="261" t="s">
        <v>74</v>
      </c>
      <c r="B51" s="262"/>
      <c r="C51" s="262" t="s">
        <v>78</v>
      </c>
      <c r="D51" s="262"/>
      <c r="E51" s="262"/>
      <c r="F51" s="262"/>
      <c r="G51" s="262"/>
      <c r="H51" s="262"/>
      <c r="I51" s="262"/>
      <c r="J51" s="262"/>
      <c r="K51" s="263"/>
      <c r="L51" s="263"/>
      <c r="M51" s="263"/>
      <c r="N51" s="263"/>
      <c r="O51" s="263"/>
      <c r="P51" s="263"/>
      <c r="Q51" s="263"/>
      <c r="R51" s="263"/>
      <c r="S51" s="263"/>
      <c r="T51" s="35"/>
      <c r="U51" s="35"/>
      <c r="V51" s="35"/>
      <c r="W51" s="35"/>
      <c r="X51" s="35"/>
      <c r="Y51" s="35"/>
      <c r="Z51" s="264">
        <f>SUM(Z48:AL50)</f>
        <v>57884100</v>
      </c>
      <c r="AA51" s="265"/>
      <c r="AB51" s="265"/>
      <c r="AC51" s="265"/>
      <c r="AD51" s="265"/>
      <c r="AE51" s="265"/>
      <c r="AF51" s="265"/>
      <c r="AG51" s="265"/>
      <c r="AH51" s="265"/>
      <c r="AI51" s="265"/>
      <c r="AJ51" s="265"/>
      <c r="AK51" s="265"/>
      <c r="AL51" s="266"/>
    </row>
    <row r="52" spans="1:38" ht="3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7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</row>
    <row r="53" spans="1:38" ht="15" customHeight="1">
      <c r="A53" s="18" t="s">
        <v>132</v>
      </c>
      <c r="Q53" s="6"/>
    </row>
    <row r="54" spans="1:38" ht="12" customHeight="1">
      <c r="A54" s="188" t="s">
        <v>67</v>
      </c>
      <c r="B54" s="185"/>
      <c r="C54" s="185"/>
      <c r="D54" s="185"/>
      <c r="E54" s="185"/>
      <c r="F54" s="185"/>
      <c r="G54" s="185"/>
      <c r="H54" s="185"/>
      <c r="I54" s="185"/>
      <c r="J54" s="185"/>
      <c r="K54" s="185" t="s">
        <v>68</v>
      </c>
      <c r="L54" s="185"/>
      <c r="M54" s="185"/>
      <c r="N54" s="185"/>
      <c r="O54" s="185"/>
      <c r="P54" s="185"/>
      <c r="Q54" s="185"/>
      <c r="R54" s="185"/>
      <c r="S54" s="185"/>
      <c r="T54" s="185" t="s">
        <v>69</v>
      </c>
      <c r="U54" s="185"/>
      <c r="V54" s="185"/>
      <c r="W54" s="185"/>
      <c r="X54" s="185"/>
      <c r="Y54" s="185"/>
      <c r="Z54" s="185" t="s">
        <v>70</v>
      </c>
      <c r="AA54" s="185"/>
      <c r="AB54" s="185"/>
      <c r="AC54" s="185"/>
      <c r="AD54" s="185"/>
      <c r="AE54" s="185"/>
      <c r="AF54" s="185"/>
      <c r="AG54" s="185"/>
      <c r="AH54" s="185"/>
      <c r="AI54" s="185"/>
      <c r="AJ54" s="185"/>
      <c r="AK54" s="185"/>
      <c r="AL54" s="189"/>
    </row>
    <row r="55" spans="1:38" ht="12" customHeight="1">
      <c r="A55" s="255" t="s">
        <v>79</v>
      </c>
      <c r="B55" s="199"/>
      <c r="C55" s="259" t="str">
        <f>C48</f>
        <v>음식및숙박업</v>
      </c>
      <c r="D55" s="259"/>
      <c r="E55" s="259"/>
      <c r="F55" s="259"/>
      <c r="G55" s="259"/>
      <c r="H55" s="259"/>
      <c r="I55" s="259"/>
      <c r="J55" s="259"/>
      <c r="K55" s="257" t="str">
        <f>K48</f>
        <v>한식점업</v>
      </c>
      <c r="L55" s="257"/>
      <c r="M55" s="257"/>
      <c r="N55" s="257"/>
      <c r="O55" s="257"/>
      <c r="P55" s="257"/>
      <c r="Q55" s="257"/>
      <c r="R55" s="257"/>
      <c r="S55" s="257"/>
      <c r="T55" s="34">
        <f>T48</f>
        <v>5</v>
      </c>
      <c r="U55" s="34">
        <f t="shared" ref="U55:Y55" si="1">U48</f>
        <v>5</v>
      </c>
      <c r="V55" s="34">
        <f t="shared" si="1"/>
        <v>2</v>
      </c>
      <c r="W55" s="34">
        <f t="shared" si="1"/>
        <v>1</v>
      </c>
      <c r="X55" s="34">
        <f t="shared" si="1"/>
        <v>0</v>
      </c>
      <c r="Y55" s="34">
        <f t="shared" si="1"/>
        <v>1</v>
      </c>
      <c r="Z55" s="256">
        <f>R33</f>
        <v>0</v>
      </c>
      <c r="AA55" s="257"/>
      <c r="AB55" s="257"/>
      <c r="AC55" s="257"/>
      <c r="AD55" s="257"/>
      <c r="AE55" s="257"/>
      <c r="AF55" s="257"/>
      <c r="AG55" s="257"/>
      <c r="AH55" s="257"/>
      <c r="AI55" s="257"/>
      <c r="AJ55" s="257"/>
      <c r="AK55" s="257"/>
      <c r="AL55" s="258"/>
    </row>
    <row r="56" spans="1:38" ht="12" customHeight="1">
      <c r="A56" s="255" t="s">
        <v>80</v>
      </c>
      <c r="B56" s="199"/>
      <c r="C56" s="259"/>
      <c r="D56" s="259"/>
      <c r="E56" s="259"/>
      <c r="F56" s="259"/>
      <c r="G56" s="259"/>
      <c r="H56" s="259"/>
      <c r="I56" s="259"/>
      <c r="J56" s="259"/>
      <c r="K56" s="257"/>
      <c r="L56" s="257"/>
      <c r="M56" s="257"/>
      <c r="N56" s="257"/>
      <c r="O56" s="257"/>
      <c r="P56" s="257"/>
      <c r="Q56" s="257"/>
      <c r="R56" s="257"/>
      <c r="S56" s="257"/>
      <c r="T56" s="34"/>
      <c r="U56" s="34"/>
      <c r="V56" s="34"/>
      <c r="W56" s="34"/>
      <c r="X56" s="34"/>
      <c r="Y56" s="34"/>
      <c r="Z56" s="257"/>
      <c r="AA56" s="257"/>
      <c r="AB56" s="257"/>
      <c r="AC56" s="257"/>
      <c r="AD56" s="257"/>
      <c r="AE56" s="257"/>
      <c r="AF56" s="257"/>
      <c r="AG56" s="257"/>
      <c r="AH56" s="257"/>
      <c r="AI56" s="257"/>
      <c r="AJ56" s="257"/>
      <c r="AK56" s="257"/>
      <c r="AL56" s="258"/>
    </row>
    <row r="57" spans="1:38" ht="12" customHeight="1">
      <c r="A57" s="255" t="s">
        <v>81</v>
      </c>
      <c r="B57" s="199"/>
      <c r="C57" s="260" t="s">
        <v>76</v>
      </c>
      <c r="D57" s="260"/>
      <c r="E57" s="260"/>
      <c r="F57" s="260"/>
      <c r="G57" s="260"/>
      <c r="H57" s="260"/>
      <c r="I57" s="260"/>
      <c r="J57" s="260"/>
      <c r="K57" s="257"/>
      <c r="L57" s="257"/>
      <c r="M57" s="257"/>
      <c r="N57" s="257"/>
      <c r="O57" s="257"/>
      <c r="P57" s="257"/>
      <c r="Q57" s="257"/>
      <c r="R57" s="257"/>
      <c r="S57" s="257"/>
      <c r="T57" s="34">
        <f>T55</f>
        <v>5</v>
      </c>
      <c r="U57" s="34">
        <f t="shared" ref="U57:Y57" si="2">U55</f>
        <v>5</v>
      </c>
      <c r="V57" s="34">
        <f t="shared" si="2"/>
        <v>2</v>
      </c>
      <c r="W57" s="34">
        <f t="shared" si="2"/>
        <v>1</v>
      </c>
      <c r="X57" s="34">
        <f t="shared" si="2"/>
        <v>0</v>
      </c>
      <c r="Y57" s="34">
        <f t="shared" si="2"/>
        <v>1</v>
      </c>
      <c r="Z57" s="256"/>
      <c r="AA57" s="257"/>
      <c r="AB57" s="257"/>
      <c r="AC57" s="257"/>
      <c r="AD57" s="257"/>
      <c r="AE57" s="257"/>
      <c r="AF57" s="257"/>
      <c r="AG57" s="257"/>
      <c r="AH57" s="257"/>
      <c r="AI57" s="257"/>
      <c r="AJ57" s="257"/>
      <c r="AK57" s="257"/>
      <c r="AL57" s="258"/>
    </row>
    <row r="58" spans="1:38" ht="12" customHeight="1">
      <c r="A58" s="261" t="s">
        <v>82</v>
      </c>
      <c r="B58" s="262"/>
      <c r="C58" s="262" t="s">
        <v>78</v>
      </c>
      <c r="D58" s="262"/>
      <c r="E58" s="262"/>
      <c r="F58" s="262"/>
      <c r="G58" s="262"/>
      <c r="H58" s="262"/>
      <c r="I58" s="262"/>
      <c r="J58" s="262"/>
      <c r="K58" s="263"/>
      <c r="L58" s="263"/>
      <c r="M58" s="263"/>
      <c r="N58" s="263"/>
      <c r="O58" s="263"/>
      <c r="P58" s="263"/>
      <c r="Q58" s="263"/>
      <c r="R58" s="263"/>
      <c r="S58" s="263"/>
      <c r="T58" s="35"/>
      <c r="U58" s="35"/>
      <c r="V58" s="35"/>
      <c r="W58" s="35"/>
      <c r="X58" s="35"/>
      <c r="Y58" s="35"/>
      <c r="Z58" s="264">
        <f>SUM(Z55:AL57)</f>
        <v>0</v>
      </c>
      <c r="AA58" s="265"/>
      <c r="AB58" s="265"/>
      <c r="AC58" s="265"/>
      <c r="AD58" s="265"/>
      <c r="AE58" s="265"/>
      <c r="AF58" s="265"/>
      <c r="AG58" s="265"/>
      <c r="AH58" s="265"/>
      <c r="AI58" s="265"/>
      <c r="AJ58" s="265"/>
      <c r="AK58" s="265"/>
      <c r="AL58" s="266"/>
    </row>
    <row r="59" spans="1:38" ht="3.75" customHeight="1">
      <c r="Q59" s="7"/>
    </row>
    <row r="60" spans="1:38" ht="12" customHeight="1">
      <c r="A60" s="270" t="s">
        <v>133</v>
      </c>
      <c r="B60" s="271"/>
      <c r="C60" s="271"/>
      <c r="D60" s="271"/>
      <c r="E60" s="271"/>
      <c r="F60" s="271"/>
      <c r="G60" s="271"/>
      <c r="H60" s="271"/>
      <c r="I60" s="271"/>
      <c r="J60" s="271"/>
      <c r="K60" s="267" t="s">
        <v>83</v>
      </c>
      <c r="L60" s="267"/>
      <c r="M60" s="267"/>
      <c r="N60" s="267"/>
      <c r="O60" s="267"/>
      <c r="P60" s="267"/>
      <c r="Q60" s="267"/>
      <c r="R60" s="267"/>
      <c r="S60" s="267"/>
      <c r="T60" s="267"/>
      <c r="U60" s="268"/>
      <c r="V60" s="272" t="s">
        <v>84</v>
      </c>
      <c r="W60" s="267"/>
      <c r="X60" s="267" t="s">
        <v>85</v>
      </c>
      <c r="Y60" s="267"/>
      <c r="Z60" s="267"/>
      <c r="AA60" s="267"/>
      <c r="AB60" s="267"/>
      <c r="AC60" s="267"/>
      <c r="AD60" s="267"/>
      <c r="AE60" s="267"/>
      <c r="AF60" s="267"/>
      <c r="AG60" s="267"/>
      <c r="AH60" s="267"/>
      <c r="AI60" s="267"/>
      <c r="AJ60" s="267"/>
      <c r="AK60" s="267"/>
      <c r="AL60" s="268"/>
    </row>
    <row r="61" spans="1:38" ht="3.75" customHeight="1">
      <c r="Q61" s="7"/>
    </row>
    <row r="62" spans="1:38" ht="12" customHeight="1">
      <c r="A62" s="270" t="s">
        <v>86</v>
      </c>
      <c r="B62" s="271"/>
      <c r="C62" s="271"/>
      <c r="D62" s="271"/>
      <c r="E62" s="271"/>
      <c r="F62" s="271"/>
      <c r="G62" s="271"/>
      <c r="H62" s="271"/>
      <c r="I62" s="271"/>
      <c r="J62" s="271"/>
      <c r="K62" s="267" t="s">
        <v>87</v>
      </c>
      <c r="L62" s="267"/>
      <c r="M62" s="267"/>
      <c r="N62" s="267"/>
      <c r="O62" s="267"/>
      <c r="P62" s="267"/>
      <c r="Q62" s="267"/>
      <c r="R62" s="267"/>
      <c r="S62" s="267"/>
      <c r="T62" s="267"/>
      <c r="U62" s="267"/>
      <c r="V62" s="267"/>
      <c r="W62" s="267"/>
      <c r="X62" s="267" t="s">
        <v>88</v>
      </c>
      <c r="Y62" s="267"/>
      <c r="Z62" s="267"/>
      <c r="AA62" s="267"/>
      <c r="AB62" s="267"/>
      <c r="AC62" s="267"/>
      <c r="AD62" s="267"/>
      <c r="AE62" s="267"/>
      <c r="AF62" s="267"/>
      <c r="AG62" s="267"/>
      <c r="AH62" s="267"/>
      <c r="AI62" s="267"/>
      <c r="AJ62" s="267"/>
      <c r="AK62" s="267"/>
      <c r="AL62" s="268"/>
    </row>
    <row r="63" spans="1:38" s="19" customFormat="1" ht="10.5">
      <c r="B63" s="19" t="s">
        <v>127</v>
      </c>
    </row>
    <row r="64" spans="1:38" s="19" customFormat="1" ht="10.5">
      <c r="A64" s="19" t="s">
        <v>89</v>
      </c>
    </row>
    <row r="65" spans="1:42">
      <c r="AF65" s="269">
        <f ca="1">TODAY()</f>
        <v>44369</v>
      </c>
      <c r="AG65" s="269"/>
      <c r="AH65" s="269"/>
      <c r="AI65" s="269"/>
      <c r="AJ65" s="269"/>
      <c r="AK65" s="269"/>
      <c r="AL65" s="269"/>
    </row>
    <row r="66" spans="1:42">
      <c r="T66" s="12" t="s">
        <v>90</v>
      </c>
      <c r="U66" s="278" t="str">
        <f>P8</f>
        <v>클라라</v>
      </c>
      <c r="V66" s="278"/>
      <c r="W66" s="278"/>
      <c r="X66" s="278"/>
      <c r="Y66" s="278"/>
      <c r="Z66" s="278"/>
      <c r="AA66" s="278"/>
      <c r="AB66" s="278"/>
      <c r="AC66" s="278"/>
      <c r="AD66" s="278"/>
      <c r="AE66" s="278"/>
      <c r="AF66" s="16" t="s">
        <v>91</v>
      </c>
    </row>
    <row r="67" spans="1:42">
      <c r="A67" s="19" t="s">
        <v>129</v>
      </c>
    </row>
    <row r="68" spans="1:42" ht="12">
      <c r="B68" s="279" t="s">
        <v>92</v>
      </c>
      <c r="C68" s="279"/>
      <c r="D68" s="279"/>
      <c r="E68" s="2" t="s">
        <v>93</v>
      </c>
      <c r="T68" s="12" t="s">
        <v>94</v>
      </c>
      <c r="U68" s="280" t="s">
        <v>97</v>
      </c>
      <c r="V68" s="280"/>
      <c r="W68" s="280"/>
      <c r="X68" s="280"/>
      <c r="Y68" s="280"/>
      <c r="Z68" s="280"/>
      <c r="AA68" s="280"/>
      <c r="AB68" s="280"/>
      <c r="AC68" s="280"/>
      <c r="AD68" s="280"/>
      <c r="AE68" s="280"/>
      <c r="AF68" s="16" t="s">
        <v>91</v>
      </c>
      <c r="AO68" s="2" t="s">
        <v>98</v>
      </c>
    </row>
    <row r="69" spans="1:42" ht="3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</row>
    <row r="70" spans="1:42" ht="3.75" customHeight="1"/>
    <row r="71" spans="1:42">
      <c r="A71" s="272" t="s">
        <v>95</v>
      </c>
      <c r="B71" s="267"/>
      <c r="C71" s="267"/>
      <c r="D71" s="267"/>
      <c r="E71" s="267" t="s">
        <v>96</v>
      </c>
      <c r="F71" s="267"/>
      <c r="G71" s="267"/>
      <c r="H71" s="273" t="str">
        <f>U68</f>
        <v>선우회계법인</v>
      </c>
      <c r="I71" s="273"/>
      <c r="J71" s="273"/>
      <c r="K71" s="273"/>
      <c r="L71" s="273"/>
      <c r="M71" s="267" t="s">
        <v>98</v>
      </c>
      <c r="N71" s="267"/>
      <c r="O71" s="267"/>
      <c r="P71" s="267"/>
      <c r="Q71" s="267"/>
      <c r="R71" s="281">
        <v>3128512347</v>
      </c>
      <c r="S71" s="281"/>
      <c r="T71" s="281"/>
      <c r="U71" s="281"/>
      <c r="V71" s="281"/>
      <c r="W71" s="267" t="s">
        <v>99</v>
      </c>
      <c r="X71" s="267"/>
      <c r="Y71" s="267"/>
      <c r="Z71" s="267"/>
      <c r="AA71" s="273" t="s">
        <v>128</v>
      </c>
      <c r="AB71" s="273"/>
      <c r="AC71" s="273"/>
      <c r="AD71" s="273"/>
      <c r="AE71" s="273"/>
      <c r="AF71" s="273"/>
      <c r="AG71" s="267" t="s">
        <v>100</v>
      </c>
      <c r="AH71" s="267"/>
      <c r="AI71" s="273" t="s">
        <v>135</v>
      </c>
      <c r="AJ71" s="273"/>
      <c r="AK71" s="273"/>
      <c r="AL71" s="274"/>
      <c r="AO71" s="62">
        <f>IF(10-MOD(MID(R71,1,1)*1+MID(R71,2,1)*3+MID(R71,3,1)*7+MID(R71,4,1)*1+MID(R71,5,1)*3+MID(R71,6,1)*7+MID(R71,7,1)*1+MID(R71,8,1)*3+INT((MID(R71,9,1)*5)/10)+MOD(MID(R71,9,1)*5,10),10)=10,0,10-MOD(MID(R71,1,1)*1+MID(R71,2,1)*3+MID(R71,3,1)*7+MID(R71,4,1)*1+MID(R71,5,1)*3+MID(R71,6,1)*7+MID(R71,7,1)*1+MID(R71,8,1)*3+INT((MID(R71,9,1)*5)/10)+MOD(MID(R71,9,1)*5,10),10))</f>
        <v>7</v>
      </c>
      <c r="AP71" s="62" t="str">
        <f>IF(INT(MID(R71,10,1))=AO71,"OK","사업자오류")</f>
        <v>OK</v>
      </c>
    </row>
    <row r="72" spans="1:42">
      <c r="AL72" s="13" t="s">
        <v>101</v>
      </c>
    </row>
  </sheetData>
  <mergeCells count="255">
    <mergeCell ref="X8:AL8"/>
    <mergeCell ref="E6:H6"/>
    <mergeCell ref="K6:N6"/>
    <mergeCell ref="P6:S6"/>
    <mergeCell ref="AH9:AL9"/>
    <mergeCell ref="AH10:AL10"/>
    <mergeCell ref="F9:O10"/>
    <mergeCell ref="F11:R11"/>
    <mergeCell ref="S11:Y11"/>
    <mergeCell ref="Z11:AL11"/>
    <mergeCell ref="S8:W8"/>
    <mergeCell ref="S9:Y9"/>
    <mergeCell ref="S10:Y10"/>
    <mergeCell ref="Z9:AG9"/>
    <mergeCell ref="Z10:AG10"/>
    <mergeCell ref="AG71:AH71"/>
    <mergeCell ref="AI71:AL71"/>
    <mergeCell ref="A8:A11"/>
    <mergeCell ref="B9:E10"/>
    <mergeCell ref="B11:E11"/>
    <mergeCell ref="B8:E8"/>
    <mergeCell ref="F8:K8"/>
    <mergeCell ref="L8:O8"/>
    <mergeCell ref="P8:R8"/>
    <mergeCell ref="P9:R10"/>
    <mergeCell ref="U66:AE66"/>
    <mergeCell ref="B68:D68"/>
    <mergeCell ref="U68:AE68"/>
    <mergeCell ref="A71:D71"/>
    <mergeCell ref="E71:G71"/>
    <mergeCell ref="H71:L71"/>
    <mergeCell ref="M71:Q71"/>
    <mergeCell ref="R71:V71"/>
    <mergeCell ref="W71:Z71"/>
    <mergeCell ref="AA71:AF71"/>
    <mergeCell ref="A62:J62"/>
    <mergeCell ref="K62:N62"/>
    <mergeCell ref="O62:W62"/>
    <mergeCell ref="X62:AA62"/>
    <mergeCell ref="AB62:AL62"/>
    <mergeCell ref="AF65:AL65"/>
    <mergeCell ref="A60:J60"/>
    <mergeCell ref="K60:N60"/>
    <mergeCell ref="O60:U60"/>
    <mergeCell ref="V60:W60"/>
    <mergeCell ref="X60:AA60"/>
    <mergeCell ref="AB60:AL60"/>
    <mergeCell ref="A57:B57"/>
    <mergeCell ref="C57:J57"/>
    <mergeCell ref="K57:S57"/>
    <mergeCell ref="Z57:AL57"/>
    <mergeCell ref="A58:B58"/>
    <mergeCell ref="C58:J58"/>
    <mergeCell ref="K58:S58"/>
    <mergeCell ref="Z58:AL58"/>
    <mergeCell ref="A55:B55"/>
    <mergeCell ref="C55:J55"/>
    <mergeCell ref="K55:S55"/>
    <mergeCell ref="Z55:AL55"/>
    <mergeCell ref="A56:B56"/>
    <mergeCell ref="C56:J56"/>
    <mergeCell ref="K56:S56"/>
    <mergeCell ref="Z56:AL56"/>
    <mergeCell ref="A51:B51"/>
    <mergeCell ref="C51:J51"/>
    <mergeCell ref="K51:S51"/>
    <mergeCell ref="Z51:AL51"/>
    <mergeCell ref="A54:J54"/>
    <mergeCell ref="K54:S54"/>
    <mergeCell ref="T54:Y54"/>
    <mergeCell ref="Z54:AL54"/>
    <mergeCell ref="A48:B48"/>
    <mergeCell ref="A49:B49"/>
    <mergeCell ref="A50:B50"/>
    <mergeCell ref="Z47:AL47"/>
    <mergeCell ref="Z48:AL48"/>
    <mergeCell ref="Z49:AL49"/>
    <mergeCell ref="Z50:AL50"/>
    <mergeCell ref="C48:J48"/>
    <mergeCell ref="K48:S48"/>
    <mergeCell ref="C49:J49"/>
    <mergeCell ref="K49:S49"/>
    <mergeCell ref="C50:J50"/>
    <mergeCell ref="K50:S50"/>
    <mergeCell ref="K47:S47"/>
    <mergeCell ref="T47:Y47"/>
    <mergeCell ref="A47:J47"/>
    <mergeCell ref="X44:AA44"/>
    <mergeCell ref="AB44:AE44"/>
    <mergeCell ref="AF44:AL44"/>
    <mergeCell ref="A44:W44"/>
    <mergeCell ref="R42:W42"/>
    <mergeCell ref="X42:AA42"/>
    <mergeCell ref="AB42:AE42"/>
    <mergeCell ref="AF42:AL42"/>
    <mergeCell ref="R43:W43"/>
    <mergeCell ref="X43:AA43"/>
    <mergeCell ref="AB43:AE43"/>
    <mergeCell ref="AF43:AL43"/>
    <mergeCell ref="B42:O42"/>
    <mergeCell ref="B43:O43"/>
    <mergeCell ref="A35:A43"/>
    <mergeCell ref="R40:W40"/>
    <mergeCell ref="X40:AA40"/>
    <mergeCell ref="AB40:AE40"/>
    <mergeCell ref="AF40:AL40"/>
    <mergeCell ref="R41:W41"/>
    <mergeCell ref="X41:AA41"/>
    <mergeCell ref="AB41:AE41"/>
    <mergeCell ref="AF41:AL41"/>
    <mergeCell ref="R38:W38"/>
    <mergeCell ref="X38:AA38"/>
    <mergeCell ref="AB38:AE38"/>
    <mergeCell ref="AF38:AL38"/>
    <mergeCell ref="R39:W39"/>
    <mergeCell ref="X39:AA39"/>
    <mergeCell ref="AB39:AE39"/>
    <mergeCell ref="AF39:AL39"/>
    <mergeCell ref="R36:W36"/>
    <mergeCell ref="X36:AA36"/>
    <mergeCell ref="AB36:AE36"/>
    <mergeCell ref="AF36:AL36"/>
    <mergeCell ref="R37:W37"/>
    <mergeCell ref="X37:AA37"/>
    <mergeCell ref="AB37:AE37"/>
    <mergeCell ref="AF37:AL37"/>
    <mergeCell ref="R34:W34"/>
    <mergeCell ref="X34:AA34"/>
    <mergeCell ref="AB34:AE34"/>
    <mergeCell ref="AF34:AL34"/>
    <mergeCell ref="R35:W35"/>
    <mergeCell ref="X35:AA35"/>
    <mergeCell ref="AB35:AE35"/>
    <mergeCell ref="AF35:AL35"/>
    <mergeCell ref="X32:AA32"/>
    <mergeCell ref="AB32:AE32"/>
    <mergeCell ref="AF32:AL32"/>
    <mergeCell ref="R33:W33"/>
    <mergeCell ref="X33:AA33"/>
    <mergeCell ref="AB33:AE33"/>
    <mergeCell ref="AF33:AL33"/>
    <mergeCell ref="R32:W32"/>
    <mergeCell ref="AF29:AL29"/>
    <mergeCell ref="R30:W30"/>
    <mergeCell ref="X30:AA30"/>
    <mergeCell ref="AF30:AL30"/>
    <mergeCell ref="R31:W31"/>
    <mergeCell ref="X31:AA31"/>
    <mergeCell ref="AF31:AL31"/>
    <mergeCell ref="AB26:AE31"/>
    <mergeCell ref="AF26:AL26"/>
    <mergeCell ref="R27:W27"/>
    <mergeCell ref="X27:AA27"/>
    <mergeCell ref="AF27:AL27"/>
    <mergeCell ref="R28:W28"/>
    <mergeCell ref="X28:AA28"/>
    <mergeCell ref="AF28:AL28"/>
    <mergeCell ref="R26:W26"/>
    <mergeCell ref="X26:AA26"/>
    <mergeCell ref="R29:W29"/>
    <mergeCell ref="X29:AA29"/>
    <mergeCell ref="P43:Q43"/>
    <mergeCell ref="A33:O33"/>
    <mergeCell ref="A34:O34"/>
    <mergeCell ref="F36:O36"/>
    <mergeCell ref="F37:O37"/>
    <mergeCell ref="F38:O38"/>
    <mergeCell ref="F39:O39"/>
    <mergeCell ref="B36:E39"/>
    <mergeCell ref="B40:O40"/>
    <mergeCell ref="B41:O41"/>
    <mergeCell ref="P37:Q37"/>
    <mergeCell ref="P38:Q38"/>
    <mergeCell ref="P39:Q39"/>
    <mergeCell ref="P40:Q40"/>
    <mergeCell ref="P41:Q41"/>
    <mergeCell ref="P42:Q42"/>
    <mergeCell ref="B35:O35"/>
    <mergeCell ref="P35:Q35"/>
    <mergeCell ref="P36:Q36"/>
    <mergeCell ref="A26:A32"/>
    <mergeCell ref="P33:Q33"/>
    <mergeCell ref="P34:Q34"/>
    <mergeCell ref="B32:O32"/>
    <mergeCell ref="P32:Q32"/>
    <mergeCell ref="B29:O29"/>
    <mergeCell ref="P29:Q29"/>
    <mergeCell ref="B30:O30"/>
    <mergeCell ref="P30:Q30"/>
    <mergeCell ref="B31:O31"/>
    <mergeCell ref="P31:Q31"/>
    <mergeCell ref="B26:O26"/>
    <mergeCell ref="P26:Q26"/>
    <mergeCell ref="B27:O27"/>
    <mergeCell ref="P27:Q27"/>
    <mergeCell ref="B28:O28"/>
    <mergeCell ref="P28:Q28"/>
    <mergeCell ref="X24:AA24"/>
    <mergeCell ref="AB24:AE24"/>
    <mergeCell ref="AF24:AL24"/>
    <mergeCell ref="R25:W25"/>
    <mergeCell ref="X25:AA25"/>
    <mergeCell ref="AB25:AE25"/>
    <mergeCell ref="AF25:AL25"/>
    <mergeCell ref="B24:O24"/>
    <mergeCell ref="P24:Q24"/>
    <mergeCell ref="B25:O25"/>
    <mergeCell ref="P25:Q25"/>
    <mergeCell ref="AC21:AD21"/>
    <mergeCell ref="B14:C21"/>
    <mergeCell ref="Y18:Z18"/>
    <mergeCell ref="AC18:AD18"/>
    <mergeCell ref="AF18:AL19"/>
    <mergeCell ref="Y19:Z19"/>
    <mergeCell ref="AC19:AD19"/>
    <mergeCell ref="D20:O21"/>
    <mergeCell ref="P20:Q21"/>
    <mergeCell ref="R20:W21"/>
    <mergeCell ref="Y16:Z16"/>
    <mergeCell ref="D18:O19"/>
    <mergeCell ref="P18:Q19"/>
    <mergeCell ref="R18:W19"/>
    <mergeCell ref="AF14:AL15"/>
    <mergeCell ref="P14:Q15"/>
    <mergeCell ref="D14:O15"/>
    <mergeCell ref="D16:O17"/>
    <mergeCell ref="P16:Q17"/>
    <mergeCell ref="R16:W17"/>
    <mergeCell ref="R14:W15"/>
    <mergeCell ref="Y14:Z14"/>
    <mergeCell ref="Y15:Z15"/>
    <mergeCell ref="AB13:AE13"/>
    <mergeCell ref="AC14:AD14"/>
    <mergeCell ref="AC15:AD15"/>
    <mergeCell ref="A13:Q13"/>
    <mergeCell ref="X13:AA13"/>
    <mergeCell ref="R13:W13"/>
    <mergeCell ref="AF13:AL13"/>
    <mergeCell ref="AC16:AD16"/>
    <mergeCell ref="AF16:AL17"/>
    <mergeCell ref="Y17:Z17"/>
    <mergeCell ref="AC17:AD17"/>
    <mergeCell ref="A14:A25"/>
    <mergeCell ref="R24:W24"/>
    <mergeCell ref="AC22:AD22"/>
    <mergeCell ref="AF22:AL23"/>
    <mergeCell ref="AC23:AD23"/>
    <mergeCell ref="X22:AA23"/>
    <mergeCell ref="B22:O23"/>
    <mergeCell ref="P22:Q23"/>
    <mergeCell ref="R22:W23"/>
    <mergeCell ref="Y20:Z20"/>
    <mergeCell ref="AC20:AD20"/>
    <mergeCell ref="AF20:AL21"/>
    <mergeCell ref="Y21:Z21"/>
  </mergeCells>
  <phoneticPr fontId="2" type="noConversion"/>
  <hyperlinks>
    <hyperlink ref="Z11" r:id="rId1" xr:uid="{00000000-0004-0000-0000-000000000000}"/>
  </hyperlinks>
  <pageMargins left="0.31496062992125984" right="0.31496062992125984" top="0.59055118110236227" bottom="0.19685039370078741" header="0.31496062992125984" footer="0"/>
  <pageSetup paperSize="9" orientation="portrait" r:id="rId2"/>
  <headerFooter>
    <oddHeader>&amp;R&amp;6서식출처 : http://cafe.daum.net/transtax</oddHead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131"/>
  <sheetViews>
    <sheetView showGridLines="0" zoomScale="145" zoomScaleNormal="145" workbookViewId="0">
      <selection activeCell="AB44" sqref="AB44:AJ44"/>
    </sheetView>
  </sheetViews>
  <sheetFormatPr defaultColWidth="2.5" defaultRowHeight="13.5"/>
  <cols>
    <col min="1" max="24" width="2.5" style="1"/>
    <col min="25" max="25" width="2.5" style="1" customWidth="1"/>
    <col min="26" max="26" width="1.5" style="1" customWidth="1"/>
    <col min="27" max="27" width="2.5" style="1" customWidth="1"/>
    <col min="28" max="38" width="2.5" style="1"/>
    <col min="39" max="39" width="7.5" style="1" bestFit="1" customWidth="1"/>
    <col min="40" max="40" width="9.625" style="1" bestFit="1" customWidth="1"/>
    <col min="41" max="16384" width="2.5" style="1"/>
  </cols>
  <sheetData>
    <row r="1" spans="1:40" ht="12" customHeight="1">
      <c r="A1" s="19" t="s">
        <v>284</v>
      </c>
      <c r="Z1" s="65" t="s">
        <v>283</v>
      </c>
    </row>
    <row r="2" spans="1:40" ht="9" customHeight="1">
      <c r="Z2" s="19" t="s">
        <v>279</v>
      </c>
    </row>
    <row r="3" spans="1:40" ht="17.25" customHeight="1">
      <c r="C3" s="415" t="s">
        <v>195</v>
      </c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6" t="s">
        <v>119</v>
      </c>
      <c r="Q3" s="61" t="s">
        <v>125</v>
      </c>
      <c r="R3" s="1" t="s">
        <v>120</v>
      </c>
      <c r="S3" s="47" t="s">
        <v>196</v>
      </c>
      <c r="V3" s="46" t="s">
        <v>119</v>
      </c>
      <c r="W3" s="61"/>
      <c r="X3" s="1" t="s">
        <v>120</v>
      </c>
      <c r="Y3" s="47" t="s">
        <v>199</v>
      </c>
      <c r="AB3" s="415" t="s">
        <v>200</v>
      </c>
      <c r="AC3" s="415"/>
      <c r="AD3" s="415"/>
      <c r="AE3" s="415"/>
    </row>
    <row r="4" spans="1:40" ht="17.25" customHeight="1">
      <c r="C4" s="415"/>
      <c r="D4" s="415"/>
      <c r="E4" s="415"/>
      <c r="F4" s="415"/>
      <c r="G4" s="415"/>
      <c r="H4" s="415"/>
      <c r="I4" s="415"/>
      <c r="J4" s="415"/>
      <c r="K4" s="415"/>
      <c r="L4" s="415"/>
      <c r="M4" s="415"/>
      <c r="N4" s="415"/>
      <c r="O4" s="415"/>
      <c r="P4" s="46" t="s">
        <v>119</v>
      </c>
      <c r="Q4" s="61"/>
      <c r="R4" s="1" t="s">
        <v>120</v>
      </c>
      <c r="S4" s="47" t="s">
        <v>197</v>
      </c>
      <c r="AB4" s="415"/>
      <c r="AC4" s="415"/>
      <c r="AD4" s="415"/>
      <c r="AE4" s="415"/>
    </row>
    <row r="5" spans="1:40" ht="17.25" customHeight="1">
      <c r="C5" s="415"/>
      <c r="D5" s="415"/>
      <c r="E5" s="415"/>
      <c r="F5" s="415"/>
      <c r="G5" s="415"/>
      <c r="H5" s="415"/>
      <c r="I5" s="415"/>
      <c r="J5" s="415"/>
      <c r="K5" s="415"/>
      <c r="L5" s="415"/>
      <c r="M5" s="415"/>
      <c r="N5" s="415"/>
      <c r="O5" s="415"/>
      <c r="P5" s="46" t="s">
        <v>119</v>
      </c>
      <c r="Q5" s="61"/>
      <c r="R5" s="1" t="s">
        <v>120</v>
      </c>
      <c r="S5" s="47" t="s">
        <v>198</v>
      </c>
      <c r="AB5" s="415"/>
      <c r="AC5" s="415"/>
      <c r="AD5" s="415"/>
      <c r="AE5" s="415"/>
      <c r="AJ5" s="12" t="s">
        <v>201</v>
      </c>
    </row>
    <row r="6" spans="1:40" ht="1.5" customHeight="1">
      <c r="Q6" s="40"/>
    </row>
    <row r="7" spans="1:40" s="2" customFormat="1" ht="13.5" customHeight="1">
      <c r="A7" s="43" t="s">
        <v>136</v>
      </c>
      <c r="B7" s="43"/>
      <c r="C7" s="43"/>
      <c r="D7" s="43"/>
      <c r="E7" s="43"/>
      <c r="F7" s="43"/>
      <c r="G7" s="43"/>
      <c r="H7" s="44" t="s">
        <v>111</v>
      </c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5"/>
      <c r="AD7" s="43" t="s">
        <v>282</v>
      </c>
      <c r="AE7" s="43"/>
      <c r="AF7" s="43"/>
      <c r="AG7" s="43"/>
      <c r="AH7" s="43"/>
      <c r="AI7" s="43"/>
      <c r="AJ7" s="43"/>
    </row>
    <row r="8" spans="1:40" ht="3.75" customHeight="1"/>
    <row r="9" spans="1:40" s="2" customFormat="1" ht="11.25" customHeight="1">
      <c r="A9" s="2" t="s">
        <v>191</v>
      </c>
      <c r="E9" s="416">
        <v>2016</v>
      </c>
      <c r="F9" s="416"/>
      <c r="G9" s="416"/>
      <c r="H9" s="2" t="s">
        <v>192</v>
      </c>
      <c r="J9" s="2" t="s">
        <v>193</v>
      </c>
      <c r="K9" s="416">
        <v>1</v>
      </c>
      <c r="L9" s="416"/>
      <c r="M9" s="2" t="s">
        <v>194</v>
      </c>
      <c r="N9" s="2" t="s">
        <v>114</v>
      </c>
      <c r="O9" s="414">
        <v>42370</v>
      </c>
      <c r="P9" s="414"/>
      <c r="Q9" s="414"/>
      <c r="R9" s="2" t="s">
        <v>115</v>
      </c>
      <c r="S9" s="414">
        <v>42551</v>
      </c>
      <c r="T9" s="414"/>
      <c r="U9" s="414"/>
      <c r="V9" s="2" t="s">
        <v>116</v>
      </c>
      <c r="AM9" s="2" t="s">
        <v>98</v>
      </c>
    </row>
    <row r="10" spans="1:40" s="2" customFormat="1" ht="22.5" customHeight="1">
      <c r="A10" s="275" t="s">
        <v>137</v>
      </c>
      <c r="B10" s="185"/>
      <c r="C10" s="413" t="s">
        <v>187</v>
      </c>
      <c r="D10" s="185"/>
      <c r="E10" s="185"/>
      <c r="F10" s="185"/>
      <c r="G10" s="277" t="s">
        <v>140</v>
      </c>
      <c r="H10" s="277"/>
      <c r="I10" s="277"/>
      <c r="J10" s="277"/>
      <c r="K10" s="277"/>
      <c r="L10" s="277"/>
      <c r="M10" s="413" t="s">
        <v>189</v>
      </c>
      <c r="N10" s="413"/>
      <c r="O10" s="413"/>
      <c r="P10" s="277" t="s">
        <v>139</v>
      </c>
      <c r="Q10" s="277"/>
      <c r="R10" s="277"/>
      <c r="S10" s="277"/>
      <c r="T10" s="185" t="s">
        <v>98</v>
      </c>
      <c r="U10" s="185"/>
      <c r="V10" s="185"/>
      <c r="W10" s="185"/>
      <c r="X10" s="185"/>
      <c r="Y10" s="185"/>
      <c r="Z10" s="282">
        <v>3128112349</v>
      </c>
      <c r="AA10" s="282"/>
      <c r="AB10" s="282"/>
      <c r="AC10" s="282"/>
      <c r="AD10" s="282"/>
      <c r="AE10" s="282"/>
      <c r="AF10" s="282"/>
      <c r="AG10" s="282"/>
      <c r="AH10" s="282"/>
      <c r="AI10" s="282"/>
      <c r="AJ10" s="283"/>
      <c r="AM10" s="62">
        <f>IF(10-MOD(MID(Z10,1,1)*1+MID(Z10,2,1)*3+MID(Z10,3,1)*7+MID(Z10,4,1)*1+MID(Z10,5,1)*3+MID(Z10,6,1)*7+MID(Z10,7,1)*1+MID(Z10,8,1)*3+INT((MID(Z10,9,1)*5)/10)+MOD(MID(Z10,9,1)*5,10),10)=10,0,10-MOD(MID(Z10,1,1)*1+MID(Z10,2,1)*3+MID(Z10,3,1)*7+MID(Z10,4,1)*1+MID(Z10,5,1)*3+MID(Z10,6,1)*7+MID(Z10,7,1)*1+MID(Z10,8,1)*3+INT((MID(Z10,9,1)*5)/10)+MOD(MID(Z10,9,1)*5,10),10))</f>
        <v>9</v>
      </c>
      <c r="AN10" s="62" t="str">
        <f>IF(INT(MID(Z10,10,1))=AM10,"OK","사업자오류")</f>
        <v>OK</v>
      </c>
    </row>
    <row r="11" spans="1:40" s="2" customFormat="1" ht="10.5" customHeight="1">
      <c r="A11" s="193"/>
      <c r="B11" s="199"/>
      <c r="C11" s="203" t="s">
        <v>188</v>
      </c>
      <c r="D11" s="199"/>
      <c r="E11" s="199"/>
      <c r="F11" s="199"/>
      <c r="G11" s="289">
        <v>1615110012345</v>
      </c>
      <c r="H11" s="289"/>
      <c r="I11" s="289"/>
      <c r="J11" s="289"/>
      <c r="K11" s="289"/>
      <c r="L11" s="289"/>
      <c r="M11" s="289"/>
      <c r="N11" s="289"/>
      <c r="O11" s="289"/>
      <c r="P11" s="199" t="s">
        <v>99</v>
      </c>
      <c r="Q11" s="199"/>
      <c r="R11" s="199"/>
      <c r="S11" s="199"/>
      <c r="T11" s="199" t="s">
        <v>107</v>
      </c>
      <c r="U11" s="199"/>
      <c r="V11" s="199"/>
      <c r="W11" s="199"/>
      <c r="X11" s="199"/>
      <c r="Y11" s="199"/>
      <c r="Z11" s="199" t="s">
        <v>190</v>
      </c>
      <c r="AA11" s="199"/>
      <c r="AB11" s="199"/>
      <c r="AC11" s="199"/>
      <c r="AD11" s="199"/>
      <c r="AE11" s="199"/>
      <c r="AF11" s="199" t="s">
        <v>109</v>
      </c>
      <c r="AG11" s="199"/>
      <c r="AH11" s="199"/>
      <c r="AI11" s="199"/>
      <c r="AJ11" s="286"/>
      <c r="AM11" s="2" t="s">
        <v>276</v>
      </c>
    </row>
    <row r="12" spans="1:40" s="2" customFormat="1" ht="13.5" customHeight="1">
      <c r="A12" s="193"/>
      <c r="B12" s="199"/>
      <c r="C12" s="199"/>
      <c r="D12" s="199"/>
      <c r="E12" s="199"/>
      <c r="F12" s="199"/>
      <c r="G12" s="289"/>
      <c r="H12" s="289"/>
      <c r="I12" s="289"/>
      <c r="J12" s="289"/>
      <c r="K12" s="289"/>
      <c r="L12" s="289"/>
      <c r="M12" s="289"/>
      <c r="N12" s="289"/>
      <c r="O12" s="289"/>
      <c r="P12" s="199"/>
      <c r="Q12" s="199"/>
      <c r="R12" s="199"/>
      <c r="S12" s="199"/>
      <c r="T12" s="287" t="s">
        <v>274</v>
      </c>
      <c r="U12" s="287"/>
      <c r="V12" s="287"/>
      <c r="W12" s="287"/>
      <c r="X12" s="287"/>
      <c r="Y12" s="287"/>
      <c r="Z12" s="287"/>
      <c r="AA12" s="287"/>
      <c r="AB12" s="287"/>
      <c r="AC12" s="287"/>
      <c r="AD12" s="287"/>
      <c r="AE12" s="287"/>
      <c r="AF12" s="287"/>
      <c r="AG12" s="287"/>
      <c r="AH12" s="287"/>
      <c r="AI12" s="287"/>
      <c r="AJ12" s="288"/>
      <c r="AM12" s="62">
        <f>MOD(11-MOD(MID(G11,1,1)*2+MID(G11,2,1)*3+MID(G11,3,1)*4+MID(G11,4,1)*5+MID(G11,5,1)*6+MID(G11,6,1)*7+MID(G11,7,1)*8+MID(G11,8,1)*9+MID(G11,9,1)*2+MID(G11,10,1)*3+MID(G11,11,1)*4+MID(G11,12,1)*5,11),10)</f>
        <v>8</v>
      </c>
      <c r="AN12" s="62" t="str">
        <f>IF(INT(MID(G11,13,1))=AM12,"OK","주민오류")</f>
        <v>주민오류</v>
      </c>
    </row>
    <row r="13" spans="1:40" s="2" customFormat="1" ht="13.5" customHeight="1">
      <c r="A13" s="276"/>
      <c r="B13" s="262"/>
      <c r="C13" s="262" t="s">
        <v>186</v>
      </c>
      <c r="D13" s="262"/>
      <c r="E13" s="262"/>
      <c r="F13" s="262"/>
      <c r="G13" s="290" t="s">
        <v>275</v>
      </c>
      <c r="H13" s="290"/>
      <c r="I13" s="290"/>
      <c r="J13" s="290"/>
      <c r="K13" s="290"/>
      <c r="L13" s="290"/>
      <c r="M13" s="290"/>
      <c r="N13" s="290"/>
      <c r="O13" s="290"/>
      <c r="P13" s="290"/>
      <c r="Q13" s="290"/>
      <c r="R13" s="290"/>
      <c r="S13" s="290"/>
      <c r="T13" s="262" t="s">
        <v>110</v>
      </c>
      <c r="U13" s="262"/>
      <c r="V13" s="262"/>
      <c r="W13" s="262"/>
      <c r="X13" s="262"/>
      <c r="Y13" s="262"/>
      <c r="Z13" s="290"/>
      <c r="AA13" s="290"/>
      <c r="AB13" s="290"/>
      <c r="AC13" s="290"/>
      <c r="AD13" s="290"/>
      <c r="AE13" s="290"/>
      <c r="AF13" s="290"/>
      <c r="AG13" s="290"/>
      <c r="AH13" s="290"/>
      <c r="AI13" s="290"/>
      <c r="AJ13" s="292"/>
    </row>
    <row r="14" spans="1:40" ht="3" customHeight="1">
      <c r="Q14" s="39"/>
    </row>
    <row r="15" spans="1:40" ht="13.5" customHeight="1">
      <c r="A15" s="188" t="s">
        <v>285</v>
      </c>
      <c r="B15" s="185"/>
      <c r="C15" s="185"/>
      <c r="D15" s="185"/>
      <c r="E15" s="185"/>
      <c r="F15" s="185"/>
      <c r="G15" s="185"/>
      <c r="H15" s="185"/>
      <c r="I15" s="185"/>
      <c r="J15" s="185"/>
      <c r="K15" s="185"/>
      <c r="L15" s="185"/>
      <c r="M15" s="185"/>
      <c r="N15" s="185"/>
      <c r="O15" s="185"/>
      <c r="P15" s="185"/>
      <c r="Q15" s="185"/>
      <c r="R15" s="185"/>
      <c r="S15" s="185"/>
      <c r="T15" s="185"/>
      <c r="U15" s="185"/>
      <c r="V15" s="185"/>
      <c r="W15" s="185"/>
      <c r="X15" s="185"/>
      <c r="Y15" s="185"/>
      <c r="Z15" s="185"/>
      <c r="AA15" s="185"/>
      <c r="AB15" s="185"/>
      <c r="AC15" s="185"/>
      <c r="AD15" s="185"/>
      <c r="AE15" s="185"/>
      <c r="AF15" s="185"/>
      <c r="AG15" s="185"/>
      <c r="AH15" s="185"/>
      <c r="AI15" s="185"/>
      <c r="AJ15" s="189"/>
    </row>
    <row r="16" spans="1:40" ht="13.5" customHeight="1">
      <c r="A16" s="193" t="s">
        <v>1</v>
      </c>
      <c r="B16" s="199"/>
      <c r="C16" s="199"/>
      <c r="D16" s="199"/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 t="s">
        <v>202</v>
      </c>
      <c r="Q16" s="199"/>
      <c r="R16" s="199"/>
      <c r="S16" s="199"/>
      <c r="T16" s="199"/>
      <c r="U16" s="199"/>
      <c r="V16" s="199"/>
      <c r="W16" s="199"/>
      <c r="X16" s="199"/>
      <c r="Y16" s="199" t="s">
        <v>4</v>
      </c>
      <c r="Z16" s="199"/>
      <c r="AA16" s="199"/>
      <c r="AB16" s="199" t="s">
        <v>185</v>
      </c>
      <c r="AC16" s="199"/>
      <c r="AD16" s="199"/>
      <c r="AE16" s="199"/>
      <c r="AF16" s="199"/>
      <c r="AG16" s="199"/>
      <c r="AH16" s="199"/>
      <c r="AI16" s="199"/>
      <c r="AJ16" s="286"/>
    </row>
    <row r="17" spans="1:39" ht="13.5" customHeight="1">
      <c r="A17" s="192" t="s">
        <v>161</v>
      </c>
      <c r="B17" s="199"/>
      <c r="C17" s="199" t="s">
        <v>153</v>
      </c>
      <c r="D17" s="199"/>
      <c r="E17" s="294" t="s">
        <v>147</v>
      </c>
      <c r="F17" s="294"/>
      <c r="G17" s="294"/>
      <c r="H17" s="294"/>
      <c r="I17" s="294"/>
      <c r="J17" s="294"/>
      <c r="K17" s="294"/>
      <c r="L17" s="294"/>
      <c r="M17" s="294"/>
      <c r="N17" s="201" t="s">
        <v>148</v>
      </c>
      <c r="O17" s="199"/>
      <c r="P17" s="302">
        <v>3687536173</v>
      </c>
      <c r="Q17" s="302"/>
      <c r="R17" s="302"/>
      <c r="S17" s="302"/>
      <c r="T17" s="302"/>
      <c r="U17" s="302"/>
      <c r="V17" s="302"/>
      <c r="W17" s="302"/>
      <c r="X17" s="302"/>
      <c r="Y17" s="55">
        <v>10</v>
      </c>
      <c r="Z17" s="56" t="s">
        <v>149</v>
      </c>
      <c r="AA17" s="57">
        <v>100</v>
      </c>
      <c r="AB17" s="302">
        <f>TRUNC(P17*Y17/AA17,0)</f>
        <v>368753617</v>
      </c>
      <c r="AC17" s="302"/>
      <c r="AD17" s="302"/>
      <c r="AE17" s="302"/>
      <c r="AF17" s="302"/>
      <c r="AG17" s="302"/>
      <c r="AH17" s="302"/>
      <c r="AI17" s="302"/>
      <c r="AJ17" s="303"/>
      <c r="AM17" s="48">
        <f>AB17/P17</f>
        <v>9.9999999918644861E-2</v>
      </c>
    </row>
    <row r="18" spans="1:39" ht="13.5" customHeight="1">
      <c r="A18" s="193"/>
      <c r="B18" s="199"/>
      <c r="C18" s="199"/>
      <c r="D18" s="199"/>
      <c r="E18" s="294" t="s">
        <v>150</v>
      </c>
      <c r="F18" s="294"/>
      <c r="G18" s="294"/>
      <c r="H18" s="294"/>
      <c r="I18" s="294"/>
      <c r="J18" s="294"/>
      <c r="K18" s="294"/>
      <c r="L18" s="294"/>
      <c r="M18" s="294"/>
      <c r="N18" s="201" t="s">
        <v>7</v>
      </c>
      <c r="O18" s="199"/>
      <c r="P18" s="302"/>
      <c r="Q18" s="302"/>
      <c r="R18" s="302"/>
      <c r="S18" s="302"/>
      <c r="T18" s="302"/>
      <c r="U18" s="302"/>
      <c r="V18" s="302"/>
      <c r="W18" s="302"/>
      <c r="X18" s="302"/>
      <c r="Y18" s="55">
        <v>10</v>
      </c>
      <c r="Z18" s="56" t="s">
        <v>149</v>
      </c>
      <c r="AA18" s="57">
        <v>100</v>
      </c>
      <c r="AB18" s="302">
        <f>TRUNC(P18*Y18/AA18,0)</f>
        <v>0</v>
      </c>
      <c r="AC18" s="302"/>
      <c r="AD18" s="302"/>
      <c r="AE18" s="302"/>
      <c r="AF18" s="302"/>
      <c r="AG18" s="302"/>
      <c r="AH18" s="302"/>
      <c r="AI18" s="302"/>
      <c r="AJ18" s="303"/>
      <c r="AM18" s="48" t="e">
        <f>AB18/P18</f>
        <v>#DIV/0!</v>
      </c>
    </row>
    <row r="19" spans="1:39" ht="13.5" customHeight="1">
      <c r="A19" s="193"/>
      <c r="B19" s="199"/>
      <c r="C19" s="199"/>
      <c r="D19" s="199"/>
      <c r="E19" s="294" t="s">
        <v>151</v>
      </c>
      <c r="F19" s="294"/>
      <c r="G19" s="294"/>
      <c r="H19" s="294"/>
      <c r="I19" s="294"/>
      <c r="J19" s="294"/>
      <c r="K19" s="294"/>
      <c r="L19" s="294"/>
      <c r="M19" s="294"/>
      <c r="N19" s="201" t="s">
        <v>9</v>
      </c>
      <c r="O19" s="199"/>
      <c r="P19" s="302">
        <v>97210672</v>
      </c>
      <c r="Q19" s="302"/>
      <c r="R19" s="302"/>
      <c r="S19" s="302"/>
      <c r="T19" s="302"/>
      <c r="U19" s="302"/>
      <c r="V19" s="302"/>
      <c r="W19" s="302"/>
      <c r="X19" s="302"/>
      <c r="Y19" s="332">
        <v>10</v>
      </c>
      <c r="Z19" s="333" t="s">
        <v>149</v>
      </c>
      <c r="AA19" s="334">
        <v>100</v>
      </c>
      <c r="AB19" s="302">
        <f>TRUNC(P19*Y19/AA19,0)</f>
        <v>9721067</v>
      </c>
      <c r="AC19" s="302"/>
      <c r="AD19" s="302"/>
      <c r="AE19" s="302"/>
      <c r="AF19" s="302"/>
      <c r="AG19" s="302"/>
      <c r="AH19" s="302"/>
      <c r="AI19" s="302"/>
      <c r="AJ19" s="303"/>
      <c r="AM19" s="48">
        <f t="shared" ref="AM19:AM41" si="0">AB19/P19</f>
        <v>9.9999997942612717E-2</v>
      </c>
    </row>
    <row r="20" spans="1:39" ht="13.5" customHeight="1">
      <c r="A20" s="193"/>
      <c r="B20" s="199"/>
      <c r="C20" s="199"/>
      <c r="D20" s="199"/>
      <c r="E20" s="294" t="s">
        <v>152</v>
      </c>
      <c r="F20" s="294"/>
      <c r="G20" s="294"/>
      <c r="H20" s="294"/>
      <c r="I20" s="294"/>
      <c r="J20" s="294"/>
      <c r="K20" s="294"/>
      <c r="L20" s="294"/>
      <c r="M20" s="294"/>
      <c r="N20" s="201" t="s">
        <v>11</v>
      </c>
      <c r="O20" s="199"/>
      <c r="P20" s="302">
        <v>1395951</v>
      </c>
      <c r="Q20" s="302"/>
      <c r="R20" s="302"/>
      <c r="S20" s="302"/>
      <c r="T20" s="302"/>
      <c r="U20" s="302"/>
      <c r="V20" s="302"/>
      <c r="W20" s="302"/>
      <c r="X20" s="302"/>
      <c r="Y20" s="332"/>
      <c r="Z20" s="333"/>
      <c r="AA20" s="334"/>
      <c r="AB20" s="302">
        <f>TRUNC(P20*Y19/AA19,0)</f>
        <v>139595</v>
      </c>
      <c r="AC20" s="302"/>
      <c r="AD20" s="302"/>
      <c r="AE20" s="302"/>
      <c r="AF20" s="302"/>
      <c r="AG20" s="302"/>
      <c r="AH20" s="302"/>
      <c r="AI20" s="302"/>
      <c r="AJ20" s="303"/>
      <c r="AM20" s="48">
        <f t="shared" si="0"/>
        <v>9.9999928364247745E-2</v>
      </c>
    </row>
    <row r="21" spans="1:39" ht="13.5" customHeight="1">
      <c r="A21" s="193"/>
      <c r="B21" s="199"/>
      <c r="C21" s="363" t="s">
        <v>154</v>
      </c>
      <c r="D21" s="364"/>
      <c r="E21" s="294" t="s">
        <v>147</v>
      </c>
      <c r="F21" s="294"/>
      <c r="G21" s="294"/>
      <c r="H21" s="294"/>
      <c r="I21" s="294"/>
      <c r="J21" s="294"/>
      <c r="K21" s="294"/>
      <c r="L21" s="294"/>
      <c r="M21" s="294"/>
      <c r="N21" s="201" t="s">
        <v>16</v>
      </c>
      <c r="O21" s="199"/>
      <c r="P21" s="302">
        <v>6146400</v>
      </c>
      <c r="Q21" s="302"/>
      <c r="R21" s="302"/>
      <c r="S21" s="302"/>
      <c r="T21" s="302"/>
      <c r="U21" s="302"/>
      <c r="V21" s="302"/>
      <c r="W21" s="302"/>
      <c r="X21" s="302"/>
      <c r="Y21" s="55">
        <v>0</v>
      </c>
      <c r="Z21" s="56" t="s">
        <v>149</v>
      </c>
      <c r="AA21" s="57">
        <v>100</v>
      </c>
      <c r="AB21" s="302">
        <f>TRUNC(P21*Y21/AA21,0)</f>
        <v>0</v>
      </c>
      <c r="AC21" s="302"/>
      <c r="AD21" s="302"/>
      <c r="AE21" s="302"/>
      <c r="AF21" s="302"/>
      <c r="AG21" s="302"/>
      <c r="AH21" s="302"/>
      <c r="AI21" s="302"/>
      <c r="AJ21" s="303"/>
      <c r="AM21" s="48">
        <f t="shared" si="0"/>
        <v>0</v>
      </c>
    </row>
    <row r="22" spans="1:39" ht="13.5" customHeight="1">
      <c r="A22" s="193"/>
      <c r="B22" s="199"/>
      <c r="C22" s="364"/>
      <c r="D22" s="364"/>
      <c r="E22" s="294" t="s">
        <v>40</v>
      </c>
      <c r="F22" s="294"/>
      <c r="G22" s="294"/>
      <c r="H22" s="294"/>
      <c r="I22" s="294"/>
      <c r="J22" s="294"/>
      <c r="K22" s="294"/>
      <c r="L22" s="294"/>
      <c r="M22" s="294"/>
      <c r="N22" s="201" t="s">
        <v>19</v>
      </c>
      <c r="O22" s="199"/>
      <c r="P22" s="302"/>
      <c r="Q22" s="302"/>
      <c r="R22" s="302"/>
      <c r="S22" s="302"/>
      <c r="T22" s="302"/>
      <c r="U22" s="302"/>
      <c r="V22" s="302"/>
      <c r="W22" s="302"/>
      <c r="X22" s="302"/>
      <c r="Y22" s="55">
        <v>0</v>
      </c>
      <c r="Z22" s="56" t="s">
        <v>149</v>
      </c>
      <c r="AA22" s="57">
        <v>100</v>
      </c>
      <c r="AB22" s="302">
        <f>TRUNC(P22*Y22/AA22,0)</f>
        <v>0</v>
      </c>
      <c r="AC22" s="302"/>
      <c r="AD22" s="302"/>
      <c r="AE22" s="302"/>
      <c r="AF22" s="302"/>
      <c r="AG22" s="302"/>
      <c r="AH22" s="302"/>
      <c r="AI22" s="302"/>
      <c r="AJ22" s="303"/>
      <c r="AM22" s="48" t="e">
        <f t="shared" si="0"/>
        <v>#DIV/0!</v>
      </c>
    </row>
    <row r="23" spans="1:39" ht="13.5" customHeight="1">
      <c r="A23" s="193"/>
      <c r="B23" s="199"/>
      <c r="C23" s="294" t="s">
        <v>155</v>
      </c>
      <c r="D23" s="294"/>
      <c r="E23" s="294"/>
      <c r="F23" s="294"/>
      <c r="G23" s="294"/>
      <c r="H23" s="294"/>
      <c r="I23" s="294"/>
      <c r="J23" s="294"/>
      <c r="K23" s="294"/>
      <c r="L23" s="294"/>
      <c r="M23" s="294"/>
      <c r="N23" s="201" t="s">
        <v>21</v>
      </c>
      <c r="O23" s="199"/>
      <c r="P23" s="302"/>
      <c r="Q23" s="302"/>
      <c r="R23" s="302"/>
      <c r="S23" s="302"/>
      <c r="T23" s="302"/>
      <c r="U23" s="302"/>
      <c r="V23" s="302"/>
      <c r="W23" s="302"/>
      <c r="X23" s="302"/>
      <c r="Y23" s="348"/>
      <c r="Z23" s="348"/>
      <c r="AA23" s="348"/>
      <c r="AB23" s="287"/>
      <c r="AC23" s="287"/>
      <c r="AD23" s="287"/>
      <c r="AE23" s="287"/>
      <c r="AF23" s="287"/>
      <c r="AG23" s="287"/>
      <c r="AH23" s="287"/>
      <c r="AI23" s="287"/>
      <c r="AJ23" s="288"/>
      <c r="AM23" s="48" t="e">
        <f t="shared" si="0"/>
        <v>#DIV/0!</v>
      </c>
    </row>
    <row r="24" spans="1:39" ht="13.5" customHeight="1">
      <c r="A24" s="193"/>
      <c r="B24" s="199"/>
      <c r="C24" s="294" t="s">
        <v>156</v>
      </c>
      <c r="D24" s="294"/>
      <c r="E24" s="294"/>
      <c r="F24" s="294"/>
      <c r="G24" s="294"/>
      <c r="H24" s="294"/>
      <c r="I24" s="294"/>
      <c r="J24" s="294"/>
      <c r="K24" s="294"/>
      <c r="L24" s="294"/>
      <c r="M24" s="294"/>
      <c r="N24" s="201" t="s">
        <v>25</v>
      </c>
      <c r="O24" s="199"/>
      <c r="P24" s="302"/>
      <c r="Q24" s="302"/>
      <c r="R24" s="302"/>
      <c r="S24" s="302"/>
      <c r="T24" s="302"/>
      <c r="U24" s="302"/>
      <c r="V24" s="302"/>
      <c r="W24" s="302"/>
      <c r="X24" s="302"/>
      <c r="Y24" s="330"/>
      <c r="Z24" s="330"/>
      <c r="AA24" s="330"/>
      <c r="AB24" s="287"/>
      <c r="AC24" s="287"/>
      <c r="AD24" s="287"/>
      <c r="AE24" s="287"/>
      <c r="AF24" s="287"/>
      <c r="AG24" s="287"/>
      <c r="AH24" s="287"/>
      <c r="AI24" s="287"/>
      <c r="AJ24" s="288"/>
      <c r="AM24" s="48" t="e">
        <f t="shared" si="0"/>
        <v>#DIV/0!</v>
      </c>
    </row>
    <row r="25" spans="1:39" ht="13.5" customHeight="1">
      <c r="A25" s="297"/>
      <c r="B25" s="220"/>
      <c r="C25" s="350" t="s">
        <v>22</v>
      </c>
      <c r="D25" s="350"/>
      <c r="E25" s="350"/>
      <c r="F25" s="350"/>
      <c r="G25" s="350"/>
      <c r="H25" s="350"/>
      <c r="I25" s="350"/>
      <c r="J25" s="350"/>
      <c r="K25" s="350"/>
      <c r="L25" s="350"/>
      <c r="M25" s="350"/>
      <c r="N25" s="219" t="s">
        <v>26</v>
      </c>
      <c r="O25" s="220"/>
      <c r="P25" s="317">
        <f>SUM(P17:X24)</f>
        <v>3792289196</v>
      </c>
      <c r="Q25" s="317"/>
      <c r="R25" s="317"/>
      <c r="S25" s="317"/>
      <c r="T25" s="317"/>
      <c r="U25" s="317"/>
      <c r="V25" s="317"/>
      <c r="W25" s="317"/>
      <c r="X25" s="317"/>
      <c r="Y25" s="220" t="s">
        <v>289</v>
      </c>
      <c r="Z25" s="220"/>
      <c r="AA25" s="220"/>
      <c r="AB25" s="327">
        <f>SUM(AB17:AJ24)</f>
        <v>378614279</v>
      </c>
      <c r="AC25" s="328"/>
      <c r="AD25" s="328"/>
      <c r="AE25" s="328"/>
      <c r="AF25" s="328"/>
      <c r="AG25" s="328"/>
      <c r="AH25" s="328"/>
      <c r="AI25" s="328"/>
      <c r="AJ25" s="329"/>
      <c r="AM25" s="48">
        <f t="shared" si="0"/>
        <v>9.9837923594896641E-2</v>
      </c>
    </row>
    <row r="26" spans="1:39" ht="13.5" customHeight="1">
      <c r="A26" s="340" t="s">
        <v>160</v>
      </c>
      <c r="B26" s="307"/>
      <c r="C26" s="344" t="s">
        <v>157</v>
      </c>
      <c r="D26" s="345"/>
      <c r="E26" s="345"/>
      <c r="F26" s="349" t="s">
        <v>158</v>
      </c>
      <c r="G26" s="349"/>
      <c r="H26" s="349"/>
      <c r="I26" s="349"/>
      <c r="J26" s="349"/>
      <c r="K26" s="349"/>
      <c r="L26" s="349"/>
      <c r="M26" s="349"/>
      <c r="N26" s="306" t="s">
        <v>27</v>
      </c>
      <c r="O26" s="307"/>
      <c r="P26" s="325">
        <v>3332390728</v>
      </c>
      <c r="Q26" s="325"/>
      <c r="R26" s="325"/>
      <c r="S26" s="325"/>
      <c r="T26" s="325"/>
      <c r="U26" s="325"/>
      <c r="V26" s="325"/>
      <c r="W26" s="325"/>
      <c r="X26" s="325"/>
      <c r="Y26" s="307"/>
      <c r="Z26" s="307"/>
      <c r="AA26" s="307"/>
      <c r="AB26" s="325">
        <v>333239039</v>
      </c>
      <c r="AC26" s="325"/>
      <c r="AD26" s="325"/>
      <c r="AE26" s="325"/>
      <c r="AF26" s="325"/>
      <c r="AG26" s="325"/>
      <c r="AH26" s="325"/>
      <c r="AI26" s="325"/>
      <c r="AJ26" s="326"/>
      <c r="AM26" s="48">
        <f t="shared" si="0"/>
        <v>9.999998985713178E-2</v>
      </c>
    </row>
    <row r="27" spans="1:39" ht="13.5" customHeight="1">
      <c r="A27" s="341"/>
      <c r="B27" s="218"/>
      <c r="C27" s="346"/>
      <c r="D27" s="347"/>
      <c r="E27" s="347"/>
      <c r="F27" s="294" t="s">
        <v>297</v>
      </c>
      <c r="G27" s="294"/>
      <c r="H27" s="294"/>
      <c r="I27" s="294"/>
      <c r="J27" s="294"/>
      <c r="K27" s="294"/>
      <c r="L27" s="294"/>
      <c r="M27" s="294"/>
      <c r="N27" s="306" t="s">
        <v>298</v>
      </c>
      <c r="O27" s="307"/>
      <c r="P27" s="308"/>
      <c r="Q27" s="309"/>
      <c r="R27" s="309"/>
      <c r="S27" s="309"/>
      <c r="T27" s="309"/>
      <c r="U27" s="309"/>
      <c r="V27" s="309"/>
      <c r="W27" s="309"/>
      <c r="X27" s="310"/>
      <c r="Y27" s="199"/>
      <c r="Z27" s="199"/>
      <c r="AA27" s="199"/>
      <c r="AB27" s="302"/>
      <c r="AC27" s="302"/>
      <c r="AD27" s="302"/>
      <c r="AE27" s="302"/>
      <c r="AF27" s="302"/>
      <c r="AG27" s="302"/>
      <c r="AH27" s="302"/>
      <c r="AI27" s="302"/>
      <c r="AJ27" s="303"/>
      <c r="AM27" s="48"/>
    </row>
    <row r="28" spans="1:39" ht="13.5" customHeight="1">
      <c r="A28" s="193"/>
      <c r="B28" s="199"/>
      <c r="C28" s="348"/>
      <c r="D28" s="348"/>
      <c r="E28" s="348"/>
      <c r="F28" s="294" t="s">
        <v>159</v>
      </c>
      <c r="G28" s="294"/>
      <c r="H28" s="294"/>
      <c r="I28" s="294"/>
      <c r="J28" s="294"/>
      <c r="K28" s="294"/>
      <c r="L28" s="294"/>
      <c r="M28" s="294"/>
      <c r="N28" s="201" t="s">
        <v>28</v>
      </c>
      <c r="O28" s="199"/>
      <c r="P28" s="302"/>
      <c r="Q28" s="302"/>
      <c r="R28" s="302"/>
      <c r="S28" s="302"/>
      <c r="T28" s="302"/>
      <c r="U28" s="302"/>
      <c r="V28" s="302"/>
      <c r="W28" s="302"/>
      <c r="X28" s="302"/>
      <c r="Y28" s="199"/>
      <c r="Z28" s="199"/>
      <c r="AA28" s="199"/>
      <c r="AB28" s="302"/>
      <c r="AC28" s="302"/>
      <c r="AD28" s="302"/>
      <c r="AE28" s="302"/>
      <c r="AF28" s="302"/>
      <c r="AG28" s="302"/>
      <c r="AH28" s="302"/>
      <c r="AI28" s="302"/>
      <c r="AJ28" s="303"/>
      <c r="AM28" s="48" t="e">
        <f t="shared" si="0"/>
        <v>#DIV/0!</v>
      </c>
    </row>
    <row r="29" spans="1:39" ht="13.5" customHeight="1">
      <c r="A29" s="193"/>
      <c r="B29" s="199"/>
      <c r="C29" s="294" t="s">
        <v>155</v>
      </c>
      <c r="D29" s="294"/>
      <c r="E29" s="294"/>
      <c r="F29" s="294"/>
      <c r="G29" s="294"/>
      <c r="H29" s="294"/>
      <c r="I29" s="294"/>
      <c r="J29" s="294"/>
      <c r="K29" s="294"/>
      <c r="L29" s="294"/>
      <c r="M29" s="294"/>
      <c r="N29" s="201" t="s">
        <v>29</v>
      </c>
      <c r="O29" s="199"/>
      <c r="P29" s="302"/>
      <c r="Q29" s="302"/>
      <c r="R29" s="302"/>
      <c r="S29" s="302"/>
      <c r="T29" s="302"/>
      <c r="U29" s="302"/>
      <c r="V29" s="302"/>
      <c r="W29" s="302"/>
      <c r="X29" s="302"/>
      <c r="Y29" s="199"/>
      <c r="Z29" s="199"/>
      <c r="AA29" s="199"/>
      <c r="AB29" s="302"/>
      <c r="AC29" s="302"/>
      <c r="AD29" s="302"/>
      <c r="AE29" s="302"/>
      <c r="AF29" s="302"/>
      <c r="AG29" s="302"/>
      <c r="AH29" s="302"/>
      <c r="AI29" s="302"/>
      <c r="AJ29" s="303"/>
      <c r="AM29" s="48" t="e">
        <f t="shared" si="0"/>
        <v>#DIV/0!</v>
      </c>
    </row>
    <row r="30" spans="1:39" ht="13.5" customHeight="1">
      <c r="A30" s="193"/>
      <c r="B30" s="199"/>
      <c r="C30" s="294" t="s">
        <v>150</v>
      </c>
      <c r="D30" s="294"/>
      <c r="E30" s="294"/>
      <c r="F30" s="294"/>
      <c r="G30" s="294"/>
      <c r="H30" s="294"/>
      <c r="I30" s="294"/>
      <c r="J30" s="294"/>
      <c r="K30" s="294"/>
      <c r="L30" s="294"/>
      <c r="M30" s="294"/>
      <c r="N30" s="201" t="s">
        <v>30</v>
      </c>
      <c r="O30" s="199"/>
      <c r="P30" s="302">
        <v>7205357</v>
      </c>
      <c r="Q30" s="302"/>
      <c r="R30" s="302"/>
      <c r="S30" s="302"/>
      <c r="T30" s="302"/>
      <c r="U30" s="302"/>
      <c r="V30" s="302"/>
      <c r="W30" s="302"/>
      <c r="X30" s="302"/>
      <c r="Y30" s="199"/>
      <c r="Z30" s="199"/>
      <c r="AA30" s="199"/>
      <c r="AB30" s="302">
        <v>720533</v>
      </c>
      <c r="AC30" s="302"/>
      <c r="AD30" s="302"/>
      <c r="AE30" s="302"/>
      <c r="AF30" s="302"/>
      <c r="AG30" s="302"/>
      <c r="AH30" s="302"/>
      <c r="AI30" s="302"/>
      <c r="AJ30" s="303"/>
      <c r="AM30" s="48">
        <f t="shared" si="0"/>
        <v>9.9999625278802975E-2</v>
      </c>
    </row>
    <row r="31" spans="1:39" ht="13.5" customHeight="1">
      <c r="A31" s="193"/>
      <c r="B31" s="199"/>
      <c r="C31" s="294" t="s">
        <v>299</v>
      </c>
      <c r="D31" s="294"/>
      <c r="E31" s="294"/>
      <c r="F31" s="294"/>
      <c r="G31" s="294"/>
      <c r="H31" s="294"/>
      <c r="I31" s="294"/>
      <c r="J31" s="294"/>
      <c r="K31" s="294"/>
      <c r="L31" s="294"/>
      <c r="M31" s="294"/>
      <c r="N31" s="201" t="s">
        <v>31</v>
      </c>
      <c r="O31" s="199"/>
      <c r="P31" s="302"/>
      <c r="Q31" s="302"/>
      <c r="R31" s="302"/>
      <c r="S31" s="302"/>
      <c r="T31" s="302"/>
      <c r="U31" s="302"/>
      <c r="V31" s="302"/>
      <c r="W31" s="302"/>
      <c r="X31" s="302"/>
      <c r="Y31" s="199"/>
      <c r="Z31" s="199"/>
      <c r="AA31" s="199"/>
      <c r="AB31" s="302"/>
      <c r="AC31" s="302"/>
      <c r="AD31" s="302"/>
      <c r="AE31" s="302"/>
      <c r="AF31" s="302"/>
      <c r="AG31" s="302"/>
      <c r="AH31" s="302"/>
      <c r="AI31" s="302"/>
      <c r="AJ31" s="303"/>
      <c r="AM31" s="48" t="e">
        <f t="shared" si="0"/>
        <v>#DIV/0!</v>
      </c>
    </row>
    <row r="32" spans="1:39" ht="13.5" customHeight="1">
      <c r="A32" s="193"/>
      <c r="B32" s="199"/>
      <c r="C32" s="294" t="s">
        <v>300</v>
      </c>
      <c r="D32" s="294"/>
      <c r="E32" s="294"/>
      <c r="F32" s="294"/>
      <c r="G32" s="294"/>
      <c r="H32" s="294"/>
      <c r="I32" s="294"/>
      <c r="J32" s="294"/>
      <c r="K32" s="294"/>
      <c r="L32" s="294"/>
      <c r="M32" s="294"/>
      <c r="N32" s="201" t="s">
        <v>32</v>
      </c>
      <c r="O32" s="199"/>
      <c r="P32" s="302">
        <f>SUM(P26,P28:X31)</f>
        <v>3339596085</v>
      </c>
      <c r="Q32" s="302"/>
      <c r="R32" s="302"/>
      <c r="S32" s="302"/>
      <c r="T32" s="302"/>
      <c r="U32" s="302"/>
      <c r="V32" s="302"/>
      <c r="W32" s="302"/>
      <c r="X32" s="302"/>
      <c r="Y32" s="199"/>
      <c r="Z32" s="199"/>
      <c r="AA32" s="199"/>
      <c r="AB32" s="302">
        <f>AB26-AB27+AB28+AB29+AB30+AB31</f>
        <v>333959572</v>
      </c>
      <c r="AC32" s="302"/>
      <c r="AD32" s="302"/>
      <c r="AE32" s="302"/>
      <c r="AF32" s="302"/>
      <c r="AG32" s="302"/>
      <c r="AH32" s="302"/>
      <c r="AI32" s="302"/>
      <c r="AJ32" s="303"/>
      <c r="AM32" s="48">
        <f t="shared" si="0"/>
        <v>9.9999989070534562E-2</v>
      </c>
    </row>
    <row r="33" spans="1:39" ht="13.5" customHeight="1">
      <c r="A33" s="193"/>
      <c r="B33" s="199"/>
      <c r="C33" s="294" t="s">
        <v>301</v>
      </c>
      <c r="D33" s="294"/>
      <c r="E33" s="294"/>
      <c r="F33" s="294"/>
      <c r="G33" s="294"/>
      <c r="H33" s="294"/>
      <c r="I33" s="294"/>
      <c r="J33" s="294"/>
      <c r="K33" s="294"/>
      <c r="L33" s="294"/>
      <c r="M33" s="294"/>
      <c r="N33" s="201" t="s">
        <v>33</v>
      </c>
      <c r="O33" s="199"/>
      <c r="P33" s="302">
        <v>7720000</v>
      </c>
      <c r="Q33" s="302"/>
      <c r="R33" s="302"/>
      <c r="S33" s="302"/>
      <c r="T33" s="302"/>
      <c r="U33" s="302"/>
      <c r="V33" s="302"/>
      <c r="W33" s="302"/>
      <c r="X33" s="302"/>
      <c r="Y33" s="199"/>
      <c r="Z33" s="199"/>
      <c r="AA33" s="199"/>
      <c r="AB33" s="302">
        <v>772000</v>
      </c>
      <c r="AC33" s="302"/>
      <c r="AD33" s="302"/>
      <c r="AE33" s="302"/>
      <c r="AF33" s="302"/>
      <c r="AG33" s="302"/>
      <c r="AH33" s="302"/>
      <c r="AI33" s="302"/>
      <c r="AJ33" s="303"/>
      <c r="AM33" s="48">
        <f t="shared" si="0"/>
        <v>0.1</v>
      </c>
    </row>
    <row r="34" spans="1:39" ht="13.5" customHeight="1">
      <c r="A34" s="342"/>
      <c r="B34" s="338"/>
      <c r="C34" s="362" t="s">
        <v>302</v>
      </c>
      <c r="D34" s="362"/>
      <c r="E34" s="362"/>
      <c r="F34" s="362"/>
      <c r="G34" s="362"/>
      <c r="H34" s="362"/>
      <c r="I34" s="362"/>
      <c r="J34" s="362"/>
      <c r="K34" s="362"/>
      <c r="L34" s="362"/>
      <c r="M34" s="362"/>
      <c r="N34" s="337" t="s">
        <v>34</v>
      </c>
      <c r="O34" s="338"/>
      <c r="P34" s="335">
        <f>P32-P33</f>
        <v>3331876085</v>
      </c>
      <c r="Q34" s="335"/>
      <c r="R34" s="335"/>
      <c r="S34" s="335"/>
      <c r="T34" s="335"/>
      <c r="U34" s="335"/>
      <c r="V34" s="335"/>
      <c r="W34" s="335"/>
      <c r="X34" s="335"/>
      <c r="Y34" s="338" t="s">
        <v>290</v>
      </c>
      <c r="Z34" s="338"/>
      <c r="AA34" s="338"/>
      <c r="AB34" s="335">
        <f>AB32-AB33</f>
        <v>333187572</v>
      </c>
      <c r="AC34" s="335"/>
      <c r="AD34" s="335"/>
      <c r="AE34" s="335"/>
      <c r="AF34" s="335"/>
      <c r="AG34" s="335"/>
      <c r="AH34" s="335"/>
      <c r="AI34" s="335"/>
      <c r="AJ34" s="336"/>
      <c r="AM34" s="48">
        <f t="shared" si="0"/>
        <v>9.9999989045210846E-2</v>
      </c>
    </row>
    <row r="35" spans="1:39" ht="13.5" customHeight="1">
      <c r="A35" s="339" t="s">
        <v>303</v>
      </c>
      <c r="B35" s="331"/>
      <c r="C35" s="331"/>
      <c r="D35" s="331"/>
      <c r="E35" s="331"/>
      <c r="F35" s="331"/>
      <c r="G35" s="331"/>
      <c r="H35" s="331"/>
      <c r="I35" s="331"/>
      <c r="J35" s="331"/>
      <c r="K35" s="331"/>
      <c r="L35" s="331"/>
      <c r="M35" s="331"/>
      <c r="N35" s="331"/>
      <c r="O35" s="331"/>
      <c r="P35" s="331"/>
      <c r="Q35" s="331"/>
      <c r="R35" s="331"/>
      <c r="S35" s="331"/>
      <c r="T35" s="331"/>
      <c r="U35" s="331"/>
      <c r="V35" s="331"/>
      <c r="W35" s="331"/>
      <c r="X35" s="331"/>
      <c r="Y35" s="331" t="s">
        <v>291</v>
      </c>
      <c r="Z35" s="331"/>
      <c r="AA35" s="331"/>
      <c r="AB35" s="313">
        <f>AB25-AB34</f>
        <v>45426707</v>
      </c>
      <c r="AC35" s="313"/>
      <c r="AD35" s="313"/>
      <c r="AE35" s="313"/>
      <c r="AF35" s="313"/>
      <c r="AG35" s="313"/>
      <c r="AH35" s="313"/>
      <c r="AI35" s="313"/>
      <c r="AJ35" s="314"/>
      <c r="AM35" s="48" t="e">
        <f t="shared" si="0"/>
        <v>#DIV/0!</v>
      </c>
    </row>
    <row r="36" spans="1:39" ht="13.5" customHeight="1">
      <c r="A36" s="356" t="s">
        <v>165</v>
      </c>
      <c r="B36" s="357"/>
      <c r="C36" s="343" t="s">
        <v>304</v>
      </c>
      <c r="D36" s="343"/>
      <c r="E36" s="343"/>
      <c r="F36" s="343"/>
      <c r="G36" s="343"/>
      <c r="H36" s="343"/>
      <c r="I36" s="343"/>
      <c r="J36" s="343"/>
      <c r="K36" s="343"/>
      <c r="L36" s="343"/>
      <c r="M36" s="343"/>
      <c r="N36" s="217" t="s">
        <v>162</v>
      </c>
      <c r="O36" s="218"/>
      <c r="P36" s="351"/>
      <c r="Q36" s="351"/>
      <c r="R36" s="351"/>
      <c r="S36" s="351"/>
      <c r="T36" s="351"/>
      <c r="U36" s="351"/>
      <c r="V36" s="351"/>
      <c r="W36" s="351"/>
      <c r="X36" s="351"/>
      <c r="Y36" s="218"/>
      <c r="Z36" s="218"/>
      <c r="AA36" s="218"/>
      <c r="AB36" s="315">
        <v>163800</v>
      </c>
      <c r="AC36" s="315"/>
      <c r="AD36" s="315"/>
      <c r="AE36" s="315"/>
      <c r="AF36" s="315"/>
      <c r="AG36" s="315"/>
      <c r="AH36" s="315"/>
      <c r="AI36" s="315"/>
      <c r="AJ36" s="316"/>
      <c r="AM36" s="48" t="e">
        <f t="shared" si="0"/>
        <v>#DIV/0!</v>
      </c>
    </row>
    <row r="37" spans="1:39" ht="13.5" customHeight="1">
      <c r="A37" s="358"/>
      <c r="B37" s="359"/>
      <c r="C37" s="294" t="s">
        <v>166</v>
      </c>
      <c r="D37" s="294"/>
      <c r="E37" s="294"/>
      <c r="F37" s="294"/>
      <c r="G37" s="294"/>
      <c r="H37" s="294"/>
      <c r="I37" s="294"/>
      <c r="J37" s="294"/>
      <c r="K37" s="294"/>
      <c r="L37" s="294"/>
      <c r="M37" s="294"/>
      <c r="N37" s="201" t="s">
        <v>42</v>
      </c>
      <c r="O37" s="199"/>
      <c r="P37" s="256">
        <f>SUM(P19,AB19)</f>
        <v>106931739</v>
      </c>
      <c r="Q37" s="257"/>
      <c r="R37" s="257"/>
      <c r="S37" s="257"/>
      <c r="T37" s="257"/>
      <c r="U37" s="257"/>
      <c r="V37" s="257"/>
      <c r="W37" s="257"/>
      <c r="X37" s="257"/>
      <c r="Y37" s="199"/>
      <c r="Z37" s="199"/>
      <c r="AA37" s="199"/>
      <c r="AB37" s="302"/>
      <c r="AC37" s="302"/>
      <c r="AD37" s="302"/>
      <c r="AE37" s="302"/>
      <c r="AF37" s="302"/>
      <c r="AG37" s="302"/>
      <c r="AH37" s="302"/>
      <c r="AI37" s="302"/>
      <c r="AJ37" s="303"/>
      <c r="AM37" s="48">
        <f t="shared" si="0"/>
        <v>0</v>
      </c>
    </row>
    <row r="38" spans="1:39" ht="13.5" customHeight="1">
      <c r="A38" s="360"/>
      <c r="B38" s="361"/>
      <c r="C38" s="350" t="s">
        <v>77</v>
      </c>
      <c r="D38" s="350"/>
      <c r="E38" s="350"/>
      <c r="F38" s="350"/>
      <c r="G38" s="350"/>
      <c r="H38" s="350"/>
      <c r="I38" s="350"/>
      <c r="J38" s="350"/>
      <c r="K38" s="350"/>
      <c r="L38" s="350"/>
      <c r="M38" s="350"/>
      <c r="N38" s="219" t="s">
        <v>43</v>
      </c>
      <c r="O38" s="220"/>
      <c r="P38" s="352">
        <f>SUM(P36:X37)</f>
        <v>106931739</v>
      </c>
      <c r="Q38" s="352"/>
      <c r="R38" s="352"/>
      <c r="S38" s="352"/>
      <c r="T38" s="352"/>
      <c r="U38" s="352"/>
      <c r="V38" s="352"/>
      <c r="W38" s="352"/>
      <c r="X38" s="352"/>
      <c r="Y38" s="220" t="s">
        <v>292</v>
      </c>
      <c r="Z38" s="220"/>
      <c r="AA38" s="220"/>
      <c r="AB38" s="317">
        <f>SUM(AB36:AJ37)</f>
        <v>163800</v>
      </c>
      <c r="AC38" s="317"/>
      <c r="AD38" s="317"/>
      <c r="AE38" s="317"/>
      <c r="AF38" s="317"/>
      <c r="AG38" s="317"/>
      <c r="AH38" s="317"/>
      <c r="AI38" s="317"/>
      <c r="AJ38" s="318"/>
      <c r="AM38" s="48">
        <f t="shared" si="0"/>
        <v>1.5318183500223446E-3</v>
      </c>
    </row>
    <row r="39" spans="1:39" ht="13.5" customHeight="1">
      <c r="A39" s="354" t="s">
        <v>167</v>
      </c>
      <c r="B39" s="355"/>
      <c r="C39" s="355"/>
      <c r="D39" s="355"/>
      <c r="E39" s="355"/>
      <c r="F39" s="355"/>
      <c r="G39" s="355"/>
      <c r="H39" s="355"/>
      <c r="I39" s="355"/>
      <c r="J39" s="355"/>
      <c r="K39" s="355"/>
      <c r="L39" s="355"/>
      <c r="M39" s="355"/>
      <c r="N39" s="222" t="s">
        <v>44</v>
      </c>
      <c r="O39" s="223"/>
      <c r="P39" s="353"/>
      <c r="Q39" s="353"/>
      <c r="R39" s="353"/>
      <c r="S39" s="353"/>
      <c r="T39" s="353"/>
      <c r="U39" s="353"/>
      <c r="V39" s="353"/>
      <c r="W39" s="353"/>
      <c r="X39" s="353"/>
      <c r="Y39" s="223" t="s">
        <v>293</v>
      </c>
      <c r="Z39" s="223"/>
      <c r="AA39" s="223"/>
      <c r="AB39" s="319"/>
      <c r="AC39" s="319"/>
      <c r="AD39" s="319"/>
      <c r="AE39" s="319"/>
      <c r="AF39" s="319"/>
      <c r="AG39" s="319"/>
      <c r="AH39" s="319"/>
      <c r="AI39" s="319"/>
      <c r="AJ39" s="320"/>
      <c r="AM39" s="48" t="e">
        <f t="shared" si="0"/>
        <v>#DIV/0!</v>
      </c>
    </row>
    <row r="40" spans="1:39" ht="13.5" customHeight="1">
      <c r="A40" s="311" t="s">
        <v>163</v>
      </c>
      <c r="B40" s="294"/>
      <c r="C40" s="294"/>
      <c r="D40" s="294"/>
      <c r="E40" s="294"/>
      <c r="F40" s="294"/>
      <c r="G40" s="294"/>
      <c r="H40" s="294"/>
      <c r="I40" s="294"/>
      <c r="J40" s="294"/>
      <c r="K40" s="294"/>
      <c r="L40" s="294"/>
      <c r="M40" s="294"/>
      <c r="N40" s="201" t="s">
        <v>45</v>
      </c>
      <c r="O40" s="199"/>
      <c r="P40" s="330"/>
      <c r="Q40" s="330"/>
      <c r="R40" s="330"/>
      <c r="S40" s="330"/>
      <c r="T40" s="330"/>
      <c r="U40" s="330"/>
      <c r="V40" s="330"/>
      <c r="W40" s="330"/>
      <c r="X40" s="330"/>
      <c r="Y40" s="199" t="s">
        <v>294</v>
      </c>
      <c r="Z40" s="199"/>
      <c r="AA40" s="199"/>
      <c r="AB40" s="302"/>
      <c r="AC40" s="302"/>
      <c r="AD40" s="302"/>
      <c r="AE40" s="302"/>
      <c r="AF40" s="302"/>
      <c r="AG40" s="302"/>
      <c r="AH40" s="302"/>
      <c r="AI40" s="302"/>
      <c r="AJ40" s="303"/>
      <c r="AM40" s="48" t="e">
        <f t="shared" si="0"/>
        <v>#DIV/0!</v>
      </c>
    </row>
    <row r="41" spans="1:39" ht="13.5" customHeight="1">
      <c r="A41" s="311" t="s">
        <v>305</v>
      </c>
      <c r="B41" s="294"/>
      <c r="C41" s="294"/>
      <c r="D41" s="294"/>
      <c r="E41" s="294"/>
      <c r="F41" s="294"/>
      <c r="G41" s="294"/>
      <c r="H41" s="294"/>
      <c r="I41" s="294"/>
      <c r="J41" s="294"/>
      <c r="K41" s="294"/>
      <c r="L41" s="294"/>
      <c r="M41" s="294"/>
      <c r="N41" s="201" t="s">
        <v>46</v>
      </c>
      <c r="O41" s="199"/>
      <c r="P41" s="312"/>
      <c r="Q41" s="312"/>
      <c r="R41" s="312"/>
      <c r="S41" s="312"/>
      <c r="T41" s="312"/>
      <c r="U41" s="312"/>
      <c r="V41" s="312"/>
      <c r="W41" s="312"/>
      <c r="X41" s="312"/>
      <c r="Y41" s="199" t="s">
        <v>295</v>
      </c>
      <c r="Z41" s="199"/>
      <c r="AA41" s="199"/>
      <c r="AB41" s="302"/>
      <c r="AC41" s="302"/>
      <c r="AD41" s="302"/>
      <c r="AE41" s="302"/>
      <c r="AF41" s="302"/>
      <c r="AG41" s="302"/>
      <c r="AH41" s="302"/>
      <c r="AI41" s="302"/>
      <c r="AJ41" s="303"/>
      <c r="AM41" s="48" t="e">
        <f t="shared" si="0"/>
        <v>#DIV/0!</v>
      </c>
    </row>
    <row r="42" spans="1:39" ht="13.5" customHeight="1">
      <c r="A42" s="311" t="s">
        <v>306</v>
      </c>
      <c r="B42" s="294"/>
      <c r="C42" s="294"/>
      <c r="D42" s="294"/>
      <c r="E42" s="294"/>
      <c r="F42" s="294"/>
      <c r="G42" s="294"/>
      <c r="H42" s="294"/>
      <c r="I42" s="294"/>
      <c r="J42" s="294"/>
      <c r="K42" s="294"/>
      <c r="L42" s="294"/>
      <c r="M42" s="294"/>
      <c r="N42" s="201" t="s">
        <v>307</v>
      </c>
      <c r="O42" s="199"/>
      <c r="P42" s="312"/>
      <c r="Q42" s="312"/>
      <c r="R42" s="312"/>
      <c r="S42" s="312"/>
      <c r="T42" s="312"/>
      <c r="U42" s="312"/>
      <c r="V42" s="312"/>
      <c r="W42" s="312"/>
      <c r="X42" s="312"/>
      <c r="Y42" s="199" t="s">
        <v>296</v>
      </c>
      <c r="Z42" s="199"/>
      <c r="AA42" s="199"/>
      <c r="AB42" s="302"/>
      <c r="AC42" s="302"/>
      <c r="AD42" s="302"/>
      <c r="AE42" s="302"/>
      <c r="AF42" s="302"/>
      <c r="AG42" s="302"/>
      <c r="AH42" s="302"/>
      <c r="AI42" s="302"/>
      <c r="AJ42" s="303"/>
      <c r="AM42" s="48" t="e">
        <f t="shared" ref="AM42" si="1">AB42/P42</f>
        <v>#DIV/0!</v>
      </c>
    </row>
    <row r="43" spans="1:39" ht="13.5" customHeight="1">
      <c r="A43" s="311" t="s">
        <v>164</v>
      </c>
      <c r="B43" s="294"/>
      <c r="C43" s="294"/>
      <c r="D43" s="294"/>
      <c r="E43" s="294"/>
      <c r="F43" s="294"/>
      <c r="G43" s="294"/>
      <c r="H43" s="294"/>
      <c r="I43" s="294"/>
      <c r="J43" s="294"/>
      <c r="K43" s="294"/>
      <c r="L43" s="294"/>
      <c r="M43" s="294"/>
      <c r="N43" s="201" t="s">
        <v>308</v>
      </c>
      <c r="O43" s="199"/>
      <c r="P43" s="330"/>
      <c r="Q43" s="330"/>
      <c r="R43" s="330"/>
      <c r="S43" s="330"/>
      <c r="T43" s="330"/>
      <c r="U43" s="330"/>
      <c r="V43" s="330"/>
      <c r="W43" s="330"/>
      <c r="X43" s="330"/>
      <c r="Y43" s="199" t="s">
        <v>309</v>
      </c>
      <c r="Z43" s="199"/>
      <c r="AA43" s="199"/>
      <c r="AB43" s="302"/>
      <c r="AC43" s="302"/>
      <c r="AD43" s="302"/>
      <c r="AE43" s="302"/>
      <c r="AF43" s="302"/>
      <c r="AG43" s="302"/>
      <c r="AH43" s="302"/>
      <c r="AI43" s="302"/>
      <c r="AJ43" s="303"/>
      <c r="AM43" s="48"/>
    </row>
    <row r="44" spans="1:39" ht="13.5" customHeight="1">
      <c r="A44" s="365" t="s">
        <v>310</v>
      </c>
      <c r="B44" s="212"/>
      <c r="C44" s="212"/>
      <c r="D44" s="212"/>
      <c r="E44" s="212"/>
      <c r="F44" s="212"/>
      <c r="G44" s="212"/>
      <c r="H44" s="212"/>
      <c r="I44" s="212"/>
      <c r="J44" s="212"/>
      <c r="K44" s="212"/>
      <c r="L44" s="212"/>
      <c r="M44" s="212"/>
      <c r="N44" s="212"/>
      <c r="O44" s="212"/>
      <c r="P44" s="212"/>
      <c r="Q44" s="212"/>
      <c r="R44" s="212"/>
      <c r="S44" s="212"/>
      <c r="T44" s="212"/>
      <c r="U44" s="212"/>
      <c r="V44" s="212"/>
      <c r="W44" s="212"/>
      <c r="X44" s="212"/>
      <c r="Y44" s="201" t="s">
        <v>311</v>
      </c>
      <c r="Z44" s="199"/>
      <c r="AA44" s="199"/>
      <c r="AB44" s="302">
        <f>AB35-AB38-AB39-AB40-AB41+AB43</f>
        <v>45262907</v>
      </c>
      <c r="AC44" s="302"/>
      <c r="AD44" s="302"/>
      <c r="AE44" s="302"/>
      <c r="AF44" s="302"/>
      <c r="AG44" s="302"/>
      <c r="AH44" s="302"/>
      <c r="AI44" s="302"/>
      <c r="AJ44" s="303"/>
    </row>
    <row r="45" spans="1:39" ht="13.5" customHeight="1">
      <c r="A45" s="366" t="s">
        <v>312</v>
      </c>
      <c r="B45" s="366"/>
      <c r="C45" s="366"/>
      <c r="D45" s="366"/>
      <c r="E45" s="366"/>
      <c r="F45" s="366"/>
      <c r="G45" s="366"/>
      <c r="H45" s="366"/>
      <c r="I45" s="366"/>
      <c r="J45" s="366"/>
      <c r="K45" s="366"/>
      <c r="L45" s="366"/>
      <c r="M45" s="366"/>
      <c r="N45" s="366"/>
      <c r="O45" s="366"/>
      <c r="P45" s="366"/>
      <c r="Q45" s="366"/>
      <c r="R45" s="366"/>
      <c r="S45" s="366"/>
      <c r="T45" s="366"/>
      <c r="U45" s="366"/>
      <c r="V45" s="366"/>
      <c r="W45" s="366"/>
      <c r="X45" s="366"/>
      <c r="Y45" s="366"/>
      <c r="Z45" s="366"/>
      <c r="AA45" s="194"/>
      <c r="AB45" s="304"/>
      <c r="AC45" s="304"/>
      <c r="AD45" s="304"/>
      <c r="AE45" s="304"/>
      <c r="AF45" s="304"/>
      <c r="AG45" s="304"/>
      <c r="AH45" s="304"/>
      <c r="AI45" s="304"/>
      <c r="AJ45" s="305"/>
    </row>
    <row r="46" spans="1:39" ht="3.75" customHeight="1">
      <c r="Q46" s="39"/>
    </row>
    <row r="47" spans="1:39" s="2" customFormat="1" ht="10.5" customHeight="1">
      <c r="A47" s="321" t="s">
        <v>286</v>
      </c>
      <c r="B47" s="367" t="s">
        <v>313</v>
      </c>
      <c r="C47" s="368"/>
      <c r="D47" s="368"/>
      <c r="E47" s="368"/>
      <c r="F47" s="368"/>
      <c r="G47" s="368"/>
      <c r="H47" s="368"/>
      <c r="I47" s="185" t="s">
        <v>83</v>
      </c>
      <c r="J47" s="185"/>
      <c r="K47" s="185"/>
      <c r="L47" s="185"/>
      <c r="M47" s="371"/>
      <c r="N47" s="323"/>
      <c r="O47" s="323"/>
      <c r="P47" s="323"/>
      <c r="Q47" s="321" t="s">
        <v>280</v>
      </c>
      <c r="R47" s="321"/>
      <c r="S47" s="323"/>
      <c r="T47" s="323"/>
      <c r="U47" s="323"/>
      <c r="V47" s="188" t="s">
        <v>168</v>
      </c>
      <c r="W47" s="185"/>
      <c r="X47" s="185" t="s">
        <v>169</v>
      </c>
      <c r="Y47" s="185"/>
      <c r="Z47" s="185"/>
      <c r="AA47" s="185"/>
      <c r="AB47" s="185"/>
      <c r="AC47" s="185"/>
      <c r="AD47" s="185"/>
      <c r="AE47" s="185"/>
      <c r="AF47" s="185"/>
      <c r="AG47" s="185"/>
      <c r="AH47" s="185"/>
      <c r="AI47" s="185"/>
      <c r="AJ47" s="189"/>
    </row>
    <row r="48" spans="1:39" s="2" customFormat="1" ht="8.25" customHeight="1">
      <c r="A48" s="322"/>
      <c r="B48" s="369" t="s">
        <v>314</v>
      </c>
      <c r="C48" s="370"/>
      <c r="D48" s="370"/>
      <c r="E48" s="370"/>
      <c r="F48" s="370"/>
      <c r="G48" s="370"/>
      <c r="H48" s="370"/>
      <c r="I48" s="262"/>
      <c r="J48" s="262"/>
      <c r="K48" s="262"/>
      <c r="L48" s="262"/>
      <c r="M48" s="372"/>
      <c r="N48" s="324"/>
      <c r="O48" s="324"/>
      <c r="P48" s="324"/>
      <c r="Q48" s="322"/>
      <c r="R48" s="322"/>
      <c r="S48" s="324"/>
      <c r="T48" s="324"/>
      <c r="U48" s="324"/>
      <c r="V48" s="276"/>
      <c r="W48" s="262"/>
      <c r="X48" s="262"/>
      <c r="Y48" s="262"/>
      <c r="Z48" s="262"/>
      <c r="AA48" s="262"/>
      <c r="AB48" s="262"/>
      <c r="AC48" s="262"/>
      <c r="AD48" s="262"/>
      <c r="AE48" s="262"/>
      <c r="AF48" s="262"/>
      <c r="AG48" s="262"/>
      <c r="AH48" s="262"/>
      <c r="AI48" s="262"/>
      <c r="AJ48" s="373"/>
    </row>
    <row r="49" spans="1:40" ht="3.75" customHeight="1">
      <c r="Q49" s="49"/>
    </row>
    <row r="50" spans="1:40" s="2" customFormat="1" ht="15" customHeight="1">
      <c r="A50" s="7" t="s">
        <v>287</v>
      </c>
      <c r="B50" s="374" t="s">
        <v>315</v>
      </c>
      <c r="C50" s="375"/>
      <c r="D50" s="375"/>
      <c r="E50" s="375"/>
      <c r="F50" s="375"/>
      <c r="G50" s="375"/>
      <c r="H50" s="375"/>
      <c r="I50" s="267" t="s">
        <v>170</v>
      </c>
      <c r="J50" s="267"/>
      <c r="K50" s="267"/>
      <c r="L50" s="267"/>
      <c r="M50" s="267"/>
      <c r="N50" s="267"/>
      <c r="O50" s="267"/>
      <c r="P50" s="267"/>
      <c r="Q50" s="267"/>
      <c r="R50" s="267"/>
      <c r="S50" s="267"/>
      <c r="T50" s="267"/>
      <c r="U50" s="267"/>
      <c r="V50" s="267" t="s">
        <v>171</v>
      </c>
      <c r="W50" s="267"/>
      <c r="X50" s="267"/>
      <c r="Y50" s="267"/>
      <c r="Z50" s="267"/>
      <c r="AA50" s="267"/>
      <c r="AB50" s="267"/>
      <c r="AC50" s="267"/>
      <c r="AD50" s="267"/>
      <c r="AE50" s="267"/>
      <c r="AF50" s="267"/>
      <c r="AG50" s="267"/>
      <c r="AH50" s="267"/>
      <c r="AI50" s="267"/>
      <c r="AJ50" s="268"/>
    </row>
    <row r="51" spans="1:40" ht="15.75" customHeight="1">
      <c r="A51" s="390" t="s">
        <v>288</v>
      </c>
      <c r="B51" s="378" t="s">
        <v>281</v>
      </c>
      <c r="C51" s="379"/>
      <c r="D51" s="379"/>
      <c r="E51" s="379"/>
      <c r="F51" s="379"/>
      <c r="G51" s="379"/>
      <c r="H51" s="379"/>
      <c r="I51" s="379"/>
      <c r="J51" s="379"/>
      <c r="K51" s="379"/>
      <c r="L51" s="379"/>
      <c r="M51" s="379"/>
      <c r="N51" s="379"/>
      <c r="O51" s="379"/>
      <c r="P51" s="379"/>
      <c r="Q51" s="379"/>
      <c r="R51" s="380"/>
      <c r="S51" s="384" t="s">
        <v>322</v>
      </c>
      <c r="T51" s="385"/>
      <c r="U51" s="385"/>
      <c r="V51" s="385"/>
      <c r="W51" s="385"/>
      <c r="X51" s="385"/>
      <c r="Y51" s="385"/>
      <c r="Z51" s="385"/>
      <c r="AA51" s="385"/>
      <c r="AB51" s="385"/>
      <c r="AC51" s="385"/>
      <c r="AD51" s="385"/>
      <c r="AE51" s="385"/>
      <c r="AF51" s="385"/>
      <c r="AG51" s="385"/>
      <c r="AH51" s="385"/>
      <c r="AI51" s="385"/>
      <c r="AJ51" s="386"/>
    </row>
    <row r="52" spans="1:40" ht="15.75" customHeight="1">
      <c r="A52" s="391"/>
      <c r="B52" s="381"/>
      <c r="C52" s="382"/>
      <c r="D52" s="382"/>
      <c r="E52" s="382"/>
      <c r="F52" s="382"/>
      <c r="G52" s="382"/>
      <c r="H52" s="382"/>
      <c r="I52" s="382"/>
      <c r="J52" s="382"/>
      <c r="K52" s="382"/>
      <c r="L52" s="382"/>
      <c r="M52" s="382"/>
      <c r="N52" s="382"/>
      <c r="O52" s="382"/>
      <c r="P52" s="382"/>
      <c r="Q52" s="382"/>
      <c r="R52" s="383"/>
      <c r="S52" s="387"/>
      <c r="T52" s="388"/>
      <c r="U52" s="388"/>
      <c r="V52" s="388"/>
      <c r="W52" s="388"/>
      <c r="X52" s="388"/>
      <c r="Y52" s="388"/>
      <c r="Z52" s="388"/>
      <c r="AA52" s="388"/>
      <c r="AB52" s="388"/>
      <c r="AC52" s="388"/>
      <c r="AD52" s="388"/>
      <c r="AE52" s="388"/>
      <c r="AF52" s="388"/>
      <c r="AG52" s="388"/>
      <c r="AH52" s="388"/>
      <c r="AI52" s="388"/>
      <c r="AJ52" s="389"/>
    </row>
    <row r="53" spans="1:40" ht="16.5" customHeight="1">
      <c r="A53" s="193" t="s">
        <v>172</v>
      </c>
      <c r="B53" s="376"/>
      <c r="C53" s="376"/>
      <c r="D53" s="376"/>
      <c r="E53" s="199" t="s">
        <v>173</v>
      </c>
      <c r="F53" s="376"/>
      <c r="G53" s="376"/>
      <c r="H53" s="376"/>
      <c r="I53" s="199" t="s">
        <v>174</v>
      </c>
      <c r="J53" s="199"/>
      <c r="K53" s="199"/>
      <c r="L53" s="199"/>
      <c r="M53" s="199"/>
      <c r="N53" s="199"/>
      <c r="O53" s="199" t="s">
        <v>70</v>
      </c>
      <c r="P53" s="199"/>
      <c r="Q53" s="199"/>
      <c r="R53" s="377"/>
      <c r="S53" s="445">
        <f ca="1">TODAY()</f>
        <v>44369</v>
      </c>
      <c r="T53" s="446"/>
      <c r="U53" s="446"/>
      <c r="V53" s="446"/>
      <c r="W53" s="446"/>
      <c r="X53" s="446"/>
      <c r="Y53" s="446"/>
      <c r="Z53" s="446"/>
      <c r="AA53" s="446"/>
      <c r="AB53" s="446"/>
      <c r="AC53" s="446"/>
      <c r="AD53" s="446"/>
      <c r="AE53" s="446"/>
      <c r="AF53" s="446"/>
      <c r="AG53" s="446"/>
      <c r="AH53" s="446"/>
      <c r="AI53" s="446"/>
      <c r="AJ53" s="446"/>
    </row>
    <row r="54" spans="1:40" s="2" customFormat="1" ht="13.5" customHeight="1">
      <c r="A54" s="60" t="s">
        <v>316</v>
      </c>
      <c r="B54" s="392" t="s">
        <v>175</v>
      </c>
      <c r="C54" s="393"/>
      <c r="D54" s="393"/>
      <c r="E54" s="393" t="s">
        <v>176</v>
      </c>
      <c r="F54" s="393"/>
      <c r="G54" s="393"/>
      <c r="H54" s="393"/>
      <c r="I54" s="58">
        <v>5</v>
      </c>
      <c r="J54" s="58">
        <v>1</v>
      </c>
      <c r="K54" s="58">
        <v>4</v>
      </c>
      <c r="L54" s="58">
        <v>2</v>
      </c>
      <c r="M54" s="58">
        <v>3</v>
      </c>
      <c r="N54" s="58">
        <v>2</v>
      </c>
      <c r="O54" s="398">
        <v>3792289196</v>
      </c>
      <c r="P54" s="398"/>
      <c r="Q54" s="398"/>
      <c r="R54" s="399"/>
      <c r="S54" s="64"/>
      <c r="T54" s="15"/>
      <c r="U54" s="15" t="s">
        <v>179</v>
      </c>
      <c r="V54" s="15"/>
      <c r="W54" s="284" t="str">
        <f>G10</f>
        <v>마틴카일</v>
      </c>
      <c r="X54" s="284"/>
      <c r="Y54" s="284"/>
      <c r="Z54" s="284"/>
      <c r="AA54" s="284"/>
      <c r="AB54" s="284"/>
      <c r="AC54" s="284"/>
      <c r="AD54" s="284"/>
      <c r="AE54" s="284"/>
      <c r="AF54" s="15" t="s">
        <v>180</v>
      </c>
      <c r="AG54" s="15"/>
      <c r="AH54" s="15"/>
      <c r="AI54" s="15"/>
      <c r="AJ54" s="15"/>
    </row>
    <row r="55" spans="1:40" s="2" customFormat="1" ht="13.5" customHeight="1">
      <c r="A55" s="60" t="s">
        <v>317</v>
      </c>
      <c r="B55" s="392"/>
      <c r="C55" s="393"/>
      <c r="D55" s="393"/>
      <c r="E55" s="393"/>
      <c r="F55" s="393"/>
      <c r="G55" s="393"/>
      <c r="H55" s="393"/>
      <c r="I55" s="58"/>
      <c r="J55" s="58"/>
      <c r="K55" s="58"/>
      <c r="L55" s="58"/>
      <c r="M55" s="58"/>
      <c r="N55" s="58"/>
      <c r="O55" s="398"/>
      <c r="P55" s="398"/>
      <c r="Q55" s="398"/>
      <c r="R55" s="399"/>
      <c r="S55" s="451" t="s">
        <v>321</v>
      </c>
      <c r="T55" s="452"/>
      <c r="U55" s="452"/>
      <c r="V55" s="452"/>
      <c r="W55" s="452"/>
      <c r="X55" s="452"/>
      <c r="Y55" s="452"/>
      <c r="Z55" s="452"/>
      <c r="AA55" s="452"/>
      <c r="AB55" s="452"/>
      <c r="AC55" s="452"/>
      <c r="AD55" s="452"/>
      <c r="AE55" s="452"/>
      <c r="AF55" s="452"/>
      <c r="AG55" s="452"/>
      <c r="AH55" s="452"/>
      <c r="AI55" s="452"/>
      <c r="AJ55" s="453"/>
    </row>
    <row r="56" spans="1:40" s="2" customFormat="1" ht="13.5" customHeight="1">
      <c r="A56" s="60" t="s">
        <v>318</v>
      </c>
      <c r="B56" s="392"/>
      <c r="C56" s="393"/>
      <c r="D56" s="393"/>
      <c r="E56" s="393"/>
      <c r="F56" s="393"/>
      <c r="G56" s="393"/>
      <c r="H56" s="393"/>
      <c r="I56" s="58"/>
      <c r="J56" s="58"/>
      <c r="K56" s="58"/>
      <c r="L56" s="58"/>
      <c r="M56" s="58"/>
      <c r="N56" s="58"/>
      <c r="O56" s="398"/>
      <c r="P56" s="398"/>
      <c r="Q56" s="398"/>
      <c r="R56" s="399"/>
      <c r="S56" s="454"/>
      <c r="T56" s="455"/>
      <c r="U56" s="455"/>
      <c r="V56" s="455"/>
      <c r="W56" s="455"/>
      <c r="X56" s="455"/>
      <c r="Y56" s="455"/>
      <c r="Z56" s="455"/>
      <c r="AA56" s="455"/>
      <c r="AB56" s="455"/>
      <c r="AC56" s="455"/>
      <c r="AD56" s="455"/>
      <c r="AE56" s="455"/>
      <c r="AF56" s="455"/>
      <c r="AG56" s="455"/>
      <c r="AH56" s="455"/>
      <c r="AI56" s="455"/>
      <c r="AJ56" s="456"/>
    </row>
    <row r="57" spans="1:40" s="2" customFormat="1" ht="13.5" customHeight="1">
      <c r="A57" s="60" t="s">
        <v>319</v>
      </c>
      <c r="B57" s="394" t="s">
        <v>177</v>
      </c>
      <c r="C57" s="395"/>
      <c r="D57" s="395"/>
      <c r="E57" s="393"/>
      <c r="F57" s="393"/>
      <c r="G57" s="393"/>
      <c r="H57" s="393"/>
      <c r="I57" s="58">
        <v>5</v>
      </c>
      <c r="J57" s="58">
        <v>1</v>
      </c>
      <c r="K57" s="58">
        <v>4</v>
      </c>
      <c r="L57" s="58">
        <v>2</v>
      </c>
      <c r="M57" s="58">
        <v>3</v>
      </c>
      <c r="N57" s="58">
        <v>2</v>
      </c>
      <c r="O57" s="398"/>
      <c r="P57" s="398"/>
      <c r="Q57" s="398"/>
      <c r="R57" s="399"/>
      <c r="S57" s="67"/>
      <c r="T57" s="68"/>
      <c r="U57" s="68"/>
      <c r="V57" s="69" t="s">
        <v>95</v>
      </c>
      <c r="W57" s="407" t="s">
        <v>97</v>
      </c>
      <c r="X57" s="408"/>
      <c r="Y57" s="408"/>
      <c r="Z57" s="408"/>
      <c r="AA57" s="408"/>
      <c r="AB57" s="408"/>
      <c r="AC57" s="408"/>
      <c r="AD57" s="408"/>
      <c r="AE57" s="409"/>
      <c r="AF57" s="70" t="s">
        <v>180</v>
      </c>
      <c r="AG57" s="68"/>
      <c r="AH57" s="68"/>
      <c r="AI57" s="71"/>
      <c r="AJ57" s="6"/>
    </row>
    <row r="58" spans="1:40" s="2" customFormat="1" ht="9.75" customHeight="1">
      <c r="A58" s="400" t="s">
        <v>320</v>
      </c>
      <c r="B58" s="193" t="s">
        <v>178</v>
      </c>
      <c r="C58" s="199"/>
      <c r="D58" s="199"/>
      <c r="E58" s="396"/>
      <c r="F58" s="396"/>
      <c r="G58" s="396"/>
      <c r="H58" s="396"/>
      <c r="I58" s="396"/>
      <c r="J58" s="396"/>
      <c r="K58" s="396"/>
      <c r="L58" s="396"/>
      <c r="M58" s="396"/>
      <c r="N58" s="396"/>
      <c r="O58" s="398">
        <v>3792289200</v>
      </c>
      <c r="P58" s="398"/>
      <c r="Q58" s="398"/>
      <c r="R58" s="399"/>
      <c r="S58" s="66"/>
      <c r="T58" s="59"/>
      <c r="U58" s="59"/>
      <c r="V58" s="412" t="s">
        <v>92</v>
      </c>
      <c r="W58" s="412"/>
      <c r="X58" s="412"/>
      <c r="Y58" s="412"/>
      <c r="Z58" s="59" t="s">
        <v>181</v>
      </c>
      <c r="AA58" s="59"/>
      <c r="AB58" s="59"/>
      <c r="AC58" s="59"/>
      <c r="AD58" s="59"/>
      <c r="AE58" s="59"/>
      <c r="AF58" s="59"/>
      <c r="AG58" s="59"/>
      <c r="AH58" s="59"/>
      <c r="AI58" s="59"/>
      <c r="AJ58" s="59"/>
    </row>
    <row r="59" spans="1:40" ht="10.5" customHeight="1">
      <c r="A59" s="401"/>
      <c r="B59" s="276"/>
      <c r="C59" s="262"/>
      <c r="D59" s="262"/>
      <c r="E59" s="397"/>
      <c r="F59" s="397"/>
      <c r="G59" s="397"/>
      <c r="H59" s="397"/>
      <c r="I59" s="397"/>
      <c r="J59" s="397"/>
      <c r="K59" s="397"/>
      <c r="L59" s="397"/>
      <c r="M59" s="397"/>
      <c r="N59" s="397"/>
      <c r="O59" s="410"/>
      <c r="P59" s="410"/>
      <c r="Q59" s="410"/>
      <c r="R59" s="411"/>
      <c r="S59" s="447" t="s">
        <v>182</v>
      </c>
      <c r="T59" s="448"/>
      <c r="U59" s="448"/>
      <c r="V59" s="448"/>
      <c r="W59" s="449" t="s">
        <v>183</v>
      </c>
      <c r="X59" s="449"/>
      <c r="Y59" s="449"/>
      <c r="Z59" s="449"/>
      <c r="AA59" s="449"/>
      <c r="AB59" s="449"/>
      <c r="AC59" s="449"/>
      <c r="AD59" s="449"/>
      <c r="AE59" s="449"/>
      <c r="AF59" s="449"/>
      <c r="AG59" s="449"/>
      <c r="AH59" s="449"/>
      <c r="AI59" s="449"/>
      <c r="AJ59" s="450"/>
      <c r="AM59" s="2" t="s">
        <v>98</v>
      </c>
      <c r="AN59" s="2"/>
    </row>
    <row r="60" spans="1:40" s="19" customFormat="1" ht="15" customHeight="1">
      <c r="A60" s="402" t="s">
        <v>95</v>
      </c>
      <c r="B60" s="403"/>
      <c r="C60" s="403"/>
      <c r="D60" s="403"/>
      <c r="E60" s="403"/>
      <c r="F60" s="403"/>
      <c r="G60" s="403" t="s">
        <v>96</v>
      </c>
      <c r="H60" s="403"/>
      <c r="I60" s="403"/>
      <c r="J60" s="404" t="str">
        <f>W57</f>
        <v>선우회계법인</v>
      </c>
      <c r="K60" s="404"/>
      <c r="L60" s="404"/>
      <c r="M60" s="404"/>
      <c r="N60" s="404"/>
      <c r="O60" s="404"/>
      <c r="P60" s="404"/>
      <c r="Q60" s="403" t="s">
        <v>184</v>
      </c>
      <c r="R60" s="403"/>
      <c r="S60" s="403"/>
      <c r="T60" s="403"/>
      <c r="U60" s="403"/>
      <c r="V60" s="403"/>
      <c r="W60" s="405">
        <v>3128512347</v>
      </c>
      <c r="X60" s="405"/>
      <c r="Y60" s="405"/>
      <c r="Z60" s="405"/>
      <c r="AA60" s="405"/>
      <c r="AB60" s="405"/>
      <c r="AC60" s="403" t="s">
        <v>99</v>
      </c>
      <c r="AD60" s="403"/>
      <c r="AE60" s="403"/>
      <c r="AF60" s="404" t="s">
        <v>203</v>
      </c>
      <c r="AG60" s="404"/>
      <c r="AH60" s="404"/>
      <c r="AI60" s="404"/>
      <c r="AJ60" s="406"/>
      <c r="AM60" s="62">
        <f>IF(10-MOD(MID(W60,1,1)*1+MID(W60,2,1)*3+MID(W60,3,1)*7+MID(W60,4,1)*1+MID(W60,5,1)*3+MID(W60,6,1)*7+MID(W60,7,1)*1+MID(W60,8,1)*3+INT((MID(W60,9,1)*5)/10)+MOD(MID(W60,9,1)*5,10),10)=10,0,10-MOD(MID(W60,1,1)*1+MID(W60,2,1)*3+MID(W60,3,1)*7+MID(W60,4,1)*1+MID(W60,5,1)*3+MID(W60,6,1)*7+MID(W60,7,1)*1+MID(W60,8,1)*3+INT((MID(W60,9,1)*5)/10)+MOD(MID(W60,9,1)*5,10),10))</f>
        <v>7</v>
      </c>
      <c r="AN60" s="62" t="str">
        <f>IF(INT(MID(W60,10,1))=AM60,"OK","사업자오류")</f>
        <v>OK</v>
      </c>
    </row>
    <row r="61" spans="1:40" ht="13.5" customHeight="1">
      <c r="Q61" s="42"/>
      <c r="AJ61" s="17" t="s">
        <v>323</v>
      </c>
    </row>
    <row r="62" spans="1:40" ht="13.5" customHeight="1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41" t="s">
        <v>268</v>
      </c>
    </row>
    <row r="63" spans="1:40" s="2" customFormat="1" ht="13.5" customHeight="1">
      <c r="A63" s="2" t="s">
        <v>269</v>
      </c>
      <c r="Q63" s="15"/>
    </row>
    <row r="64" spans="1:40" s="2" customFormat="1" ht="3.75" customHeight="1">
      <c r="F64" s="265" t="str">
        <f>MID($Z$10,1,1)</f>
        <v>3</v>
      </c>
      <c r="G64" s="265" t="str">
        <f>MID($Z$10,2,1)</f>
        <v>1</v>
      </c>
      <c r="H64" s="265" t="str">
        <f>MID($Z$10,3,1)</f>
        <v>2</v>
      </c>
      <c r="I64" s="440" t="s">
        <v>270</v>
      </c>
      <c r="J64" s="265" t="str">
        <f>MID($Z$10,4,1)</f>
        <v>8</v>
      </c>
      <c r="K64" s="265" t="str">
        <f>MID($Z$10,5,1)</f>
        <v>1</v>
      </c>
      <c r="L64" s="440" t="s">
        <v>270</v>
      </c>
      <c r="M64" s="265" t="str">
        <f>MID($Z$10,6,1)</f>
        <v>1</v>
      </c>
      <c r="N64" s="265" t="str">
        <f>MID($Z$10,7,1)</f>
        <v>2</v>
      </c>
      <c r="O64" s="265" t="str">
        <f>MID($Z$10,8,1)</f>
        <v>3</v>
      </c>
      <c r="P64" s="265" t="str">
        <f>MID($Z$10,9,1)</f>
        <v>4</v>
      </c>
      <c r="Q64" s="265" t="str">
        <f>MID($Z$10,10,1)</f>
        <v>9</v>
      </c>
    </row>
    <row r="65" spans="1:36" s="2" customFormat="1" ht="13.5" customHeight="1">
      <c r="A65" s="2" t="s">
        <v>98</v>
      </c>
      <c r="F65" s="438"/>
      <c r="G65" s="438"/>
      <c r="H65" s="438"/>
      <c r="I65" s="441"/>
      <c r="J65" s="438"/>
      <c r="K65" s="438"/>
      <c r="L65" s="441"/>
      <c r="M65" s="438"/>
      <c r="N65" s="438"/>
      <c r="O65" s="438"/>
      <c r="P65" s="438"/>
      <c r="Q65" s="438"/>
      <c r="S65" s="444" t="s">
        <v>271</v>
      </c>
      <c r="T65" s="444"/>
      <c r="U65" s="444"/>
      <c r="V65" s="444"/>
      <c r="W65" s="444"/>
      <c r="X65" s="444"/>
      <c r="Y65" s="444"/>
      <c r="Z65" s="444"/>
      <c r="AA65" s="444"/>
      <c r="AB65" s="444"/>
      <c r="AC65" s="444"/>
      <c r="AD65" s="444"/>
      <c r="AE65" s="444"/>
      <c r="AF65" s="444"/>
      <c r="AG65" s="444"/>
      <c r="AH65" s="444"/>
      <c r="AI65" s="444"/>
      <c r="AJ65" s="444"/>
    </row>
    <row r="66" spans="1:36" s="2" customFormat="1" ht="3.75" customHeight="1">
      <c r="F66" s="439"/>
      <c r="G66" s="439"/>
      <c r="H66" s="439"/>
      <c r="I66" s="442"/>
      <c r="J66" s="439"/>
      <c r="K66" s="439"/>
      <c r="L66" s="442"/>
      <c r="M66" s="439"/>
      <c r="N66" s="439"/>
      <c r="O66" s="439"/>
      <c r="P66" s="439"/>
      <c r="Q66" s="439"/>
      <c r="S66" s="444"/>
      <c r="T66" s="444"/>
      <c r="U66" s="444"/>
      <c r="V66" s="444"/>
      <c r="W66" s="444"/>
      <c r="X66" s="444"/>
      <c r="Y66" s="444"/>
      <c r="Z66" s="444"/>
      <c r="AA66" s="444"/>
      <c r="AB66" s="444"/>
      <c r="AC66" s="444"/>
      <c r="AD66" s="444"/>
      <c r="AE66" s="444"/>
      <c r="AF66" s="444"/>
      <c r="AG66" s="444"/>
      <c r="AH66" s="444"/>
      <c r="AI66" s="444"/>
      <c r="AJ66" s="444"/>
    </row>
    <row r="67" spans="1:36" s="2" customFormat="1" ht="3.75" customHeight="1">
      <c r="Q67" s="15"/>
    </row>
    <row r="68" spans="1:36" s="2" customFormat="1" ht="12" customHeight="1">
      <c r="A68" s="275" t="s">
        <v>324</v>
      </c>
      <c r="B68" s="413"/>
      <c r="C68" s="413"/>
      <c r="D68" s="413"/>
      <c r="E68" s="413"/>
      <c r="F68" s="185" t="s">
        <v>208</v>
      </c>
      <c r="G68" s="185"/>
      <c r="H68" s="185"/>
      <c r="I68" s="185" t="s">
        <v>346</v>
      </c>
      <c r="J68" s="185"/>
      <c r="K68" s="185"/>
      <c r="L68" s="185"/>
      <c r="M68" s="185"/>
      <c r="N68" s="185"/>
      <c r="O68" s="185"/>
      <c r="P68" s="185"/>
      <c r="Q68" s="185"/>
      <c r="R68" s="185"/>
      <c r="S68" s="185"/>
      <c r="T68" s="185" t="s">
        <v>204</v>
      </c>
      <c r="U68" s="185"/>
      <c r="V68" s="185"/>
      <c r="W68" s="185"/>
      <c r="X68" s="185"/>
      <c r="Y68" s="185"/>
      <c r="Z68" s="185"/>
      <c r="AA68" s="185" t="s">
        <v>4</v>
      </c>
      <c r="AB68" s="185"/>
      <c r="AC68" s="185"/>
      <c r="AD68" s="185" t="s">
        <v>205</v>
      </c>
      <c r="AE68" s="185"/>
      <c r="AF68" s="185"/>
      <c r="AG68" s="185"/>
      <c r="AH68" s="185"/>
      <c r="AI68" s="185"/>
      <c r="AJ68" s="189"/>
    </row>
    <row r="69" spans="1:36" s="2" customFormat="1" ht="12" customHeight="1">
      <c r="A69" s="192"/>
      <c r="B69" s="203"/>
      <c r="C69" s="203"/>
      <c r="D69" s="203"/>
      <c r="E69" s="203"/>
      <c r="F69" s="199"/>
      <c r="G69" s="199"/>
      <c r="H69" s="199"/>
      <c r="I69" s="199" t="s">
        <v>153</v>
      </c>
      <c r="J69" s="199"/>
      <c r="K69" s="425" t="s">
        <v>206</v>
      </c>
      <c r="L69" s="425"/>
      <c r="M69" s="425"/>
      <c r="N69" s="425"/>
      <c r="O69" s="425"/>
      <c r="P69" s="425"/>
      <c r="Q69" s="425"/>
      <c r="R69" s="201" t="s">
        <v>325</v>
      </c>
      <c r="S69" s="199"/>
      <c r="T69" s="419"/>
      <c r="U69" s="419"/>
      <c r="V69" s="419"/>
      <c r="W69" s="419"/>
      <c r="X69" s="419"/>
      <c r="Y69" s="419"/>
      <c r="Z69" s="419"/>
      <c r="AA69" s="51">
        <v>10</v>
      </c>
      <c r="AB69" s="52" t="s">
        <v>146</v>
      </c>
      <c r="AC69" s="53">
        <v>100</v>
      </c>
      <c r="AD69" s="202">
        <f>TRUNC(T69*AA69/AC69,0)</f>
        <v>0</v>
      </c>
      <c r="AE69" s="202"/>
      <c r="AF69" s="202"/>
      <c r="AG69" s="202"/>
      <c r="AH69" s="202"/>
      <c r="AI69" s="202"/>
      <c r="AJ69" s="293"/>
    </row>
    <row r="70" spans="1:36" s="2" customFormat="1" ht="12" customHeight="1">
      <c r="A70" s="192"/>
      <c r="B70" s="203"/>
      <c r="C70" s="203"/>
      <c r="D70" s="203"/>
      <c r="E70" s="203"/>
      <c r="F70" s="199"/>
      <c r="G70" s="199"/>
      <c r="H70" s="199"/>
      <c r="I70" s="199"/>
      <c r="J70" s="199"/>
      <c r="K70" s="425" t="s">
        <v>40</v>
      </c>
      <c r="L70" s="425"/>
      <c r="M70" s="425"/>
      <c r="N70" s="425"/>
      <c r="O70" s="425"/>
      <c r="P70" s="425"/>
      <c r="Q70" s="425"/>
      <c r="R70" s="427" t="s">
        <v>326</v>
      </c>
      <c r="S70" s="255"/>
      <c r="T70" s="419"/>
      <c r="U70" s="419"/>
      <c r="V70" s="419"/>
      <c r="W70" s="419"/>
      <c r="X70" s="419"/>
      <c r="Y70" s="419"/>
      <c r="Z70" s="419"/>
      <c r="AA70" s="51">
        <v>10</v>
      </c>
      <c r="AB70" s="52" t="s">
        <v>146</v>
      </c>
      <c r="AC70" s="53">
        <v>100</v>
      </c>
      <c r="AD70" s="202">
        <f>TRUNC(T70*AA70/AC70,0)</f>
        <v>0</v>
      </c>
      <c r="AE70" s="202"/>
      <c r="AF70" s="202"/>
      <c r="AG70" s="202"/>
      <c r="AH70" s="202"/>
      <c r="AI70" s="202"/>
      <c r="AJ70" s="293"/>
    </row>
    <row r="71" spans="1:36" s="2" customFormat="1" ht="12" customHeight="1">
      <c r="A71" s="192"/>
      <c r="B71" s="203"/>
      <c r="C71" s="203"/>
      <c r="D71" s="203"/>
      <c r="E71" s="203"/>
      <c r="F71" s="199"/>
      <c r="G71" s="199"/>
      <c r="H71" s="199"/>
      <c r="I71" s="295" t="s">
        <v>207</v>
      </c>
      <c r="J71" s="297"/>
      <c r="K71" s="425" t="s">
        <v>209</v>
      </c>
      <c r="L71" s="425"/>
      <c r="M71" s="425"/>
      <c r="N71" s="425"/>
      <c r="O71" s="425"/>
      <c r="P71" s="425"/>
      <c r="Q71" s="425"/>
      <c r="R71" s="427" t="s">
        <v>327</v>
      </c>
      <c r="S71" s="255"/>
      <c r="T71" s="419"/>
      <c r="U71" s="419"/>
      <c r="V71" s="419"/>
      <c r="W71" s="419"/>
      <c r="X71" s="419"/>
      <c r="Y71" s="419"/>
      <c r="Z71" s="419"/>
      <c r="AA71" s="51">
        <v>0</v>
      </c>
      <c r="AB71" s="52" t="s">
        <v>146</v>
      </c>
      <c r="AC71" s="53">
        <v>100</v>
      </c>
      <c r="AD71" s="236"/>
      <c r="AE71" s="236"/>
      <c r="AF71" s="236"/>
      <c r="AG71" s="236"/>
      <c r="AH71" s="236"/>
      <c r="AI71" s="236"/>
      <c r="AJ71" s="420"/>
    </row>
    <row r="72" spans="1:36" s="2" customFormat="1" ht="12" customHeight="1">
      <c r="A72" s="192"/>
      <c r="B72" s="203"/>
      <c r="C72" s="203"/>
      <c r="D72" s="203"/>
      <c r="E72" s="203"/>
      <c r="F72" s="199"/>
      <c r="G72" s="199"/>
      <c r="H72" s="199"/>
      <c r="I72" s="298"/>
      <c r="J72" s="300"/>
      <c r="K72" s="425" t="s">
        <v>40</v>
      </c>
      <c r="L72" s="425"/>
      <c r="M72" s="425"/>
      <c r="N72" s="425"/>
      <c r="O72" s="425"/>
      <c r="P72" s="425"/>
      <c r="Q72" s="425"/>
      <c r="R72" s="427" t="s">
        <v>328</v>
      </c>
      <c r="S72" s="255"/>
      <c r="T72" s="419"/>
      <c r="U72" s="419"/>
      <c r="V72" s="419"/>
      <c r="W72" s="419"/>
      <c r="X72" s="419"/>
      <c r="Y72" s="419"/>
      <c r="Z72" s="419"/>
      <c r="AA72" s="51">
        <v>0</v>
      </c>
      <c r="AB72" s="52" t="s">
        <v>146</v>
      </c>
      <c r="AC72" s="53">
        <v>100</v>
      </c>
      <c r="AD72" s="236"/>
      <c r="AE72" s="236"/>
      <c r="AF72" s="236"/>
      <c r="AG72" s="236"/>
      <c r="AH72" s="236"/>
      <c r="AI72" s="236"/>
      <c r="AJ72" s="420"/>
    </row>
    <row r="73" spans="1:36" s="2" customFormat="1" ht="12" customHeight="1">
      <c r="A73" s="192"/>
      <c r="B73" s="203"/>
      <c r="C73" s="203"/>
      <c r="D73" s="203"/>
      <c r="E73" s="203"/>
      <c r="F73" s="199"/>
      <c r="G73" s="199"/>
      <c r="H73" s="199"/>
      <c r="I73" s="212" t="s">
        <v>77</v>
      </c>
      <c r="J73" s="212"/>
      <c r="K73" s="212"/>
      <c r="L73" s="212"/>
      <c r="M73" s="212"/>
      <c r="N73" s="212"/>
      <c r="O73" s="212"/>
      <c r="P73" s="212"/>
      <c r="Q73" s="212"/>
      <c r="R73" s="427" t="s">
        <v>329</v>
      </c>
      <c r="S73" s="255"/>
      <c r="T73" s="419"/>
      <c r="U73" s="419"/>
      <c r="V73" s="419"/>
      <c r="W73" s="419"/>
      <c r="X73" s="419"/>
      <c r="Y73" s="419"/>
      <c r="Z73" s="419"/>
      <c r="AA73" s="195"/>
      <c r="AB73" s="195"/>
      <c r="AC73" s="195"/>
      <c r="AD73" s="202"/>
      <c r="AE73" s="202"/>
      <c r="AF73" s="202"/>
      <c r="AG73" s="202"/>
      <c r="AH73" s="202"/>
      <c r="AI73" s="202"/>
      <c r="AJ73" s="293"/>
    </row>
    <row r="74" spans="1:36" s="2" customFormat="1" ht="12" customHeight="1">
      <c r="A74" s="192"/>
      <c r="B74" s="203"/>
      <c r="C74" s="203"/>
      <c r="D74" s="203"/>
      <c r="E74" s="203"/>
      <c r="F74" s="199" t="s">
        <v>210</v>
      </c>
      <c r="G74" s="199"/>
      <c r="H74" s="199"/>
      <c r="I74" s="212" t="s">
        <v>209</v>
      </c>
      <c r="J74" s="212"/>
      <c r="K74" s="212"/>
      <c r="L74" s="212"/>
      <c r="M74" s="212"/>
      <c r="N74" s="212"/>
      <c r="O74" s="212"/>
      <c r="P74" s="212"/>
      <c r="Q74" s="212"/>
      <c r="R74" s="427" t="s">
        <v>330</v>
      </c>
      <c r="S74" s="255"/>
      <c r="T74" s="419"/>
      <c r="U74" s="419"/>
      <c r="V74" s="419"/>
      <c r="W74" s="419"/>
      <c r="X74" s="419"/>
      <c r="Y74" s="419"/>
      <c r="Z74" s="419"/>
      <c r="AA74" s="195"/>
      <c r="AB74" s="195"/>
      <c r="AC74" s="195"/>
      <c r="AD74" s="202"/>
      <c r="AE74" s="202"/>
      <c r="AF74" s="202"/>
      <c r="AG74" s="202"/>
      <c r="AH74" s="202"/>
      <c r="AI74" s="202"/>
      <c r="AJ74" s="293"/>
    </row>
    <row r="75" spans="1:36" s="2" customFormat="1" ht="12" customHeight="1">
      <c r="A75" s="192"/>
      <c r="B75" s="203"/>
      <c r="C75" s="203"/>
      <c r="D75" s="203"/>
      <c r="E75" s="203"/>
      <c r="F75" s="199"/>
      <c r="G75" s="199"/>
      <c r="H75" s="199"/>
      <c r="I75" s="212" t="s">
        <v>299</v>
      </c>
      <c r="J75" s="212"/>
      <c r="K75" s="212"/>
      <c r="L75" s="212"/>
      <c r="M75" s="212"/>
      <c r="N75" s="212"/>
      <c r="O75" s="212"/>
      <c r="P75" s="212"/>
      <c r="Q75" s="212"/>
      <c r="R75" s="201" t="s">
        <v>331</v>
      </c>
      <c r="S75" s="199"/>
      <c r="T75" s="419"/>
      <c r="U75" s="419"/>
      <c r="V75" s="419"/>
      <c r="W75" s="419"/>
      <c r="X75" s="419"/>
      <c r="Y75" s="419"/>
      <c r="Z75" s="419"/>
      <c r="AA75" s="195"/>
      <c r="AB75" s="195"/>
      <c r="AC75" s="195"/>
      <c r="AD75" s="202"/>
      <c r="AE75" s="202"/>
      <c r="AF75" s="202"/>
      <c r="AG75" s="202"/>
      <c r="AH75" s="202"/>
      <c r="AI75" s="202"/>
      <c r="AJ75" s="293"/>
    </row>
    <row r="76" spans="1:36" s="2" customFormat="1" ht="12" customHeight="1">
      <c r="A76" s="423"/>
      <c r="B76" s="424"/>
      <c r="C76" s="424"/>
      <c r="D76" s="424"/>
      <c r="E76" s="424"/>
      <c r="F76" s="262"/>
      <c r="G76" s="262"/>
      <c r="H76" s="262"/>
      <c r="I76" s="422" t="s">
        <v>22</v>
      </c>
      <c r="J76" s="422"/>
      <c r="K76" s="422"/>
      <c r="L76" s="422"/>
      <c r="M76" s="422"/>
      <c r="N76" s="422"/>
      <c r="O76" s="422"/>
      <c r="P76" s="422"/>
      <c r="Q76" s="422"/>
      <c r="R76" s="426" t="s">
        <v>332</v>
      </c>
      <c r="S76" s="262"/>
      <c r="T76" s="421">
        <f>SUM(T69:Z75)</f>
        <v>0</v>
      </c>
      <c r="U76" s="421"/>
      <c r="V76" s="421"/>
      <c r="W76" s="421"/>
      <c r="X76" s="421"/>
      <c r="Y76" s="421"/>
      <c r="Z76" s="421"/>
      <c r="AA76" s="263"/>
      <c r="AB76" s="263"/>
      <c r="AC76" s="263"/>
      <c r="AD76" s="417">
        <f>SUM(AD69:AJ70,AD73:AJ75)</f>
        <v>0</v>
      </c>
      <c r="AE76" s="417"/>
      <c r="AF76" s="417"/>
      <c r="AG76" s="417"/>
      <c r="AH76" s="417"/>
      <c r="AI76" s="417"/>
      <c r="AJ76" s="418"/>
    </row>
    <row r="77" spans="1:36" s="2" customFormat="1" ht="3.75" customHeight="1">
      <c r="Q77" s="15"/>
      <c r="R77" s="15"/>
      <c r="S77" s="7"/>
    </row>
    <row r="78" spans="1:36" s="2" customFormat="1" ht="12" customHeight="1">
      <c r="A78" s="275" t="s">
        <v>333</v>
      </c>
      <c r="B78" s="185"/>
      <c r="C78" s="185"/>
      <c r="D78" s="185"/>
      <c r="E78" s="185"/>
      <c r="F78" s="185" t="s">
        <v>346</v>
      </c>
      <c r="G78" s="185"/>
      <c r="H78" s="185"/>
      <c r="I78" s="185"/>
      <c r="J78" s="185"/>
      <c r="K78" s="185"/>
      <c r="L78" s="185"/>
      <c r="M78" s="185"/>
      <c r="N78" s="185"/>
      <c r="O78" s="185"/>
      <c r="P78" s="185"/>
      <c r="Q78" s="185"/>
      <c r="R78" s="185"/>
      <c r="S78" s="185"/>
      <c r="T78" s="185" t="s">
        <v>204</v>
      </c>
      <c r="U78" s="185"/>
      <c r="V78" s="185"/>
      <c r="W78" s="185"/>
      <c r="X78" s="185"/>
      <c r="Y78" s="185"/>
      <c r="Z78" s="185"/>
      <c r="AA78" s="185" t="s">
        <v>4</v>
      </c>
      <c r="AB78" s="185"/>
      <c r="AC78" s="185"/>
      <c r="AD78" s="185" t="s">
        <v>205</v>
      </c>
      <c r="AE78" s="185"/>
      <c r="AF78" s="185"/>
      <c r="AG78" s="185"/>
      <c r="AH78" s="185"/>
      <c r="AI78" s="185"/>
      <c r="AJ78" s="189"/>
    </row>
    <row r="79" spans="1:36" s="2" customFormat="1" ht="12" customHeight="1">
      <c r="A79" s="193"/>
      <c r="B79" s="199"/>
      <c r="C79" s="199"/>
      <c r="D79" s="199"/>
      <c r="E79" s="199"/>
      <c r="F79" s="203" t="s">
        <v>334</v>
      </c>
      <c r="G79" s="199"/>
      <c r="H79" s="199"/>
      <c r="I79" s="199"/>
      <c r="J79" s="199"/>
      <c r="K79" s="199"/>
      <c r="L79" s="199"/>
      <c r="M79" s="199"/>
      <c r="N79" s="260" t="s">
        <v>158</v>
      </c>
      <c r="O79" s="260"/>
      <c r="P79" s="260"/>
      <c r="Q79" s="260"/>
      <c r="R79" s="201" t="s">
        <v>335</v>
      </c>
      <c r="S79" s="199"/>
      <c r="T79" s="202">
        <v>7205357</v>
      </c>
      <c r="U79" s="202"/>
      <c r="V79" s="202"/>
      <c r="W79" s="202"/>
      <c r="X79" s="202"/>
      <c r="Y79" s="202"/>
      <c r="Z79" s="202"/>
      <c r="AA79" s="231"/>
      <c r="AB79" s="231"/>
      <c r="AC79" s="231"/>
      <c r="AD79" s="202">
        <v>720533</v>
      </c>
      <c r="AE79" s="202"/>
      <c r="AF79" s="202"/>
      <c r="AG79" s="202"/>
      <c r="AH79" s="202"/>
      <c r="AI79" s="202"/>
      <c r="AJ79" s="293"/>
    </row>
    <row r="80" spans="1:36" s="2" customFormat="1" ht="12" customHeight="1">
      <c r="A80" s="193"/>
      <c r="B80" s="199"/>
      <c r="C80" s="199"/>
      <c r="D80" s="199"/>
      <c r="E80" s="199"/>
      <c r="F80" s="199"/>
      <c r="G80" s="199"/>
      <c r="H80" s="199"/>
      <c r="I80" s="199"/>
      <c r="J80" s="199"/>
      <c r="K80" s="199"/>
      <c r="L80" s="199"/>
      <c r="M80" s="199"/>
      <c r="N80" s="260" t="s">
        <v>212</v>
      </c>
      <c r="O80" s="260"/>
      <c r="P80" s="260"/>
      <c r="Q80" s="260"/>
      <c r="R80" s="201" t="s">
        <v>336</v>
      </c>
      <c r="S80" s="199"/>
      <c r="T80" s="202"/>
      <c r="U80" s="202"/>
      <c r="V80" s="202"/>
      <c r="W80" s="202"/>
      <c r="X80" s="202"/>
      <c r="Y80" s="202"/>
      <c r="Z80" s="202"/>
      <c r="AA80" s="231"/>
      <c r="AB80" s="231"/>
      <c r="AC80" s="231"/>
      <c r="AD80" s="202"/>
      <c r="AE80" s="202"/>
      <c r="AF80" s="202"/>
      <c r="AG80" s="202"/>
      <c r="AH80" s="202"/>
      <c r="AI80" s="202"/>
      <c r="AJ80" s="293"/>
    </row>
    <row r="81" spans="1:36" s="2" customFormat="1" ht="12" customHeight="1">
      <c r="A81" s="193"/>
      <c r="B81" s="199"/>
      <c r="C81" s="199"/>
      <c r="D81" s="199"/>
      <c r="E81" s="199"/>
      <c r="F81" s="212" t="s">
        <v>213</v>
      </c>
      <c r="G81" s="212"/>
      <c r="H81" s="212"/>
      <c r="I81" s="212"/>
      <c r="J81" s="212"/>
      <c r="K81" s="212"/>
      <c r="L81" s="212"/>
      <c r="M81" s="212"/>
      <c r="N81" s="212"/>
      <c r="O81" s="212"/>
      <c r="P81" s="212"/>
      <c r="Q81" s="212"/>
      <c r="R81" s="201" t="s">
        <v>337</v>
      </c>
      <c r="S81" s="199"/>
      <c r="T81" s="202"/>
      <c r="U81" s="202"/>
      <c r="V81" s="202"/>
      <c r="W81" s="202"/>
      <c r="X81" s="202"/>
      <c r="Y81" s="202"/>
      <c r="Z81" s="202"/>
      <c r="AA81" s="231" t="s">
        <v>211</v>
      </c>
      <c r="AB81" s="231"/>
      <c r="AC81" s="231"/>
      <c r="AD81" s="202"/>
      <c r="AE81" s="202"/>
      <c r="AF81" s="202"/>
      <c r="AG81" s="202"/>
      <c r="AH81" s="202"/>
      <c r="AI81" s="202"/>
      <c r="AJ81" s="293"/>
    </row>
    <row r="82" spans="1:36" s="2" customFormat="1" ht="12" customHeight="1">
      <c r="A82" s="193"/>
      <c r="B82" s="199"/>
      <c r="C82" s="199"/>
      <c r="D82" s="199"/>
      <c r="E82" s="199"/>
      <c r="F82" s="212" t="s">
        <v>344</v>
      </c>
      <c r="G82" s="212"/>
      <c r="H82" s="212"/>
      <c r="I82" s="212"/>
      <c r="J82" s="212"/>
      <c r="K82" s="212"/>
      <c r="L82" s="212"/>
      <c r="M82" s="212"/>
      <c r="N82" s="212"/>
      <c r="O82" s="212"/>
      <c r="P82" s="212"/>
      <c r="Q82" s="212"/>
      <c r="R82" s="201" t="s">
        <v>338</v>
      </c>
      <c r="S82" s="199"/>
      <c r="T82" s="202"/>
      <c r="U82" s="202"/>
      <c r="V82" s="202"/>
      <c r="W82" s="202"/>
      <c r="X82" s="202"/>
      <c r="Y82" s="202"/>
      <c r="Z82" s="202"/>
      <c r="AA82" s="231" t="s">
        <v>211</v>
      </c>
      <c r="AB82" s="231"/>
      <c r="AC82" s="231"/>
      <c r="AD82" s="202"/>
      <c r="AE82" s="202"/>
      <c r="AF82" s="202"/>
      <c r="AG82" s="202"/>
      <c r="AH82" s="202"/>
      <c r="AI82" s="202"/>
      <c r="AJ82" s="293"/>
    </row>
    <row r="83" spans="1:36" s="2" customFormat="1" ht="12" customHeight="1">
      <c r="A83" s="193"/>
      <c r="B83" s="199"/>
      <c r="C83" s="199"/>
      <c r="D83" s="199"/>
      <c r="E83" s="199"/>
      <c r="F83" s="212" t="s">
        <v>214</v>
      </c>
      <c r="G83" s="212"/>
      <c r="H83" s="212"/>
      <c r="I83" s="212"/>
      <c r="J83" s="212"/>
      <c r="K83" s="212"/>
      <c r="L83" s="212"/>
      <c r="M83" s="212"/>
      <c r="N83" s="212"/>
      <c r="O83" s="212"/>
      <c r="P83" s="212"/>
      <c r="Q83" s="212"/>
      <c r="R83" s="201" t="s">
        <v>339</v>
      </c>
      <c r="S83" s="199"/>
      <c r="T83" s="236"/>
      <c r="U83" s="236"/>
      <c r="V83" s="236"/>
      <c r="W83" s="236"/>
      <c r="X83" s="236"/>
      <c r="Y83" s="236"/>
      <c r="Z83" s="236"/>
      <c r="AA83" s="195"/>
      <c r="AB83" s="195"/>
      <c r="AC83" s="195"/>
      <c r="AD83" s="202"/>
      <c r="AE83" s="202"/>
      <c r="AF83" s="202"/>
      <c r="AG83" s="202"/>
      <c r="AH83" s="202"/>
      <c r="AI83" s="202"/>
      <c r="AJ83" s="293"/>
    </row>
    <row r="84" spans="1:36" s="2" customFormat="1" ht="12" customHeight="1">
      <c r="A84" s="193"/>
      <c r="B84" s="199"/>
      <c r="C84" s="199"/>
      <c r="D84" s="199"/>
      <c r="E84" s="199"/>
      <c r="F84" s="212" t="s">
        <v>215</v>
      </c>
      <c r="G84" s="212"/>
      <c r="H84" s="212"/>
      <c r="I84" s="212"/>
      <c r="J84" s="212"/>
      <c r="K84" s="212"/>
      <c r="L84" s="212"/>
      <c r="M84" s="212"/>
      <c r="N84" s="212"/>
      <c r="O84" s="212"/>
      <c r="P84" s="212"/>
      <c r="Q84" s="212"/>
      <c r="R84" s="201" t="s">
        <v>340</v>
      </c>
      <c r="S84" s="199"/>
      <c r="T84" s="236"/>
      <c r="U84" s="236"/>
      <c r="V84" s="236"/>
      <c r="W84" s="236"/>
      <c r="X84" s="236"/>
      <c r="Y84" s="236"/>
      <c r="Z84" s="236"/>
      <c r="AA84" s="195"/>
      <c r="AB84" s="195"/>
      <c r="AC84" s="195"/>
      <c r="AD84" s="202"/>
      <c r="AE84" s="202"/>
      <c r="AF84" s="202"/>
      <c r="AG84" s="202"/>
      <c r="AH84" s="202"/>
      <c r="AI84" s="202"/>
      <c r="AJ84" s="293"/>
    </row>
    <row r="85" spans="1:36" s="2" customFormat="1" ht="12" customHeight="1">
      <c r="A85" s="193"/>
      <c r="B85" s="199"/>
      <c r="C85" s="199"/>
      <c r="D85" s="199"/>
      <c r="E85" s="199"/>
      <c r="F85" s="212" t="s">
        <v>216</v>
      </c>
      <c r="G85" s="212"/>
      <c r="H85" s="212"/>
      <c r="I85" s="212"/>
      <c r="J85" s="212"/>
      <c r="K85" s="212"/>
      <c r="L85" s="212"/>
      <c r="M85" s="212"/>
      <c r="N85" s="212"/>
      <c r="O85" s="212"/>
      <c r="P85" s="212"/>
      <c r="Q85" s="212"/>
      <c r="R85" s="201" t="s">
        <v>341</v>
      </c>
      <c r="S85" s="199"/>
      <c r="T85" s="236"/>
      <c r="U85" s="236"/>
      <c r="V85" s="236"/>
      <c r="W85" s="236"/>
      <c r="X85" s="236"/>
      <c r="Y85" s="236"/>
      <c r="Z85" s="236"/>
      <c r="AA85" s="195"/>
      <c r="AB85" s="195"/>
      <c r="AC85" s="195"/>
      <c r="AD85" s="202"/>
      <c r="AE85" s="202"/>
      <c r="AF85" s="202"/>
      <c r="AG85" s="202"/>
      <c r="AH85" s="202"/>
      <c r="AI85" s="202"/>
      <c r="AJ85" s="293"/>
    </row>
    <row r="86" spans="1:36" s="2" customFormat="1" ht="12" customHeight="1">
      <c r="A86" s="297"/>
      <c r="B86" s="220"/>
      <c r="C86" s="220"/>
      <c r="D86" s="220"/>
      <c r="E86" s="220"/>
      <c r="F86" s="212" t="s">
        <v>345</v>
      </c>
      <c r="G86" s="212"/>
      <c r="H86" s="212"/>
      <c r="I86" s="212"/>
      <c r="J86" s="212"/>
      <c r="K86" s="212"/>
      <c r="L86" s="212"/>
      <c r="M86" s="212"/>
      <c r="N86" s="212"/>
      <c r="O86" s="212"/>
      <c r="P86" s="212"/>
      <c r="Q86" s="212"/>
      <c r="R86" s="201" t="s">
        <v>342</v>
      </c>
      <c r="S86" s="199"/>
      <c r="T86" s="236"/>
      <c r="U86" s="236"/>
      <c r="V86" s="236"/>
      <c r="W86" s="236"/>
      <c r="X86" s="236"/>
      <c r="Y86" s="236"/>
      <c r="Z86" s="236"/>
      <c r="AA86" s="195"/>
      <c r="AB86" s="195"/>
      <c r="AC86" s="195"/>
      <c r="AD86" s="202"/>
      <c r="AE86" s="202"/>
      <c r="AF86" s="202"/>
      <c r="AG86" s="202"/>
      <c r="AH86" s="202"/>
      <c r="AI86" s="202"/>
      <c r="AJ86" s="293"/>
    </row>
    <row r="87" spans="1:36" s="2" customFormat="1" ht="12" customHeight="1">
      <c r="A87" s="276"/>
      <c r="B87" s="262"/>
      <c r="C87" s="262"/>
      <c r="D87" s="262"/>
      <c r="E87" s="262"/>
      <c r="F87" s="422" t="s">
        <v>22</v>
      </c>
      <c r="G87" s="422"/>
      <c r="H87" s="422"/>
      <c r="I87" s="422"/>
      <c r="J87" s="422"/>
      <c r="K87" s="422"/>
      <c r="L87" s="422"/>
      <c r="M87" s="422"/>
      <c r="N87" s="422"/>
      <c r="O87" s="422"/>
      <c r="P87" s="422"/>
      <c r="Q87" s="422"/>
      <c r="R87" s="426" t="s">
        <v>343</v>
      </c>
      <c r="S87" s="262"/>
      <c r="T87" s="417">
        <f>SUM(T79:Z82)</f>
        <v>7205357</v>
      </c>
      <c r="U87" s="417"/>
      <c r="V87" s="417"/>
      <c r="W87" s="417"/>
      <c r="X87" s="417"/>
      <c r="Y87" s="417"/>
      <c r="Z87" s="417"/>
      <c r="AA87" s="263"/>
      <c r="AB87" s="263"/>
      <c r="AC87" s="263"/>
      <c r="AD87" s="417">
        <f>SUM(AD79:AJ86)</f>
        <v>720533</v>
      </c>
      <c r="AE87" s="417"/>
      <c r="AF87" s="417"/>
      <c r="AG87" s="417"/>
      <c r="AH87" s="417"/>
      <c r="AI87" s="417"/>
      <c r="AJ87" s="418"/>
    </row>
    <row r="88" spans="1:36" s="2" customFormat="1" ht="3.75" customHeight="1">
      <c r="Q88" s="15"/>
      <c r="R88" s="15"/>
      <c r="S88" s="7"/>
    </row>
    <row r="89" spans="1:36" s="2" customFormat="1" ht="12" customHeight="1">
      <c r="A89" s="275" t="s">
        <v>219</v>
      </c>
      <c r="B89" s="185"/>
      <c r="C89" s="185"/>
      <c r="D89" s="185"/>
      <c r="E89" s="185"/>
      <c r="F89" s="185" t="s">
        <v>346</v>
      </c>
      <c r="G89" s="185"/>
      <c r="H89" s="185"/>
      <c r="I89" s="185"/>
      <c r="J89" s="185"/>
      <c r="K89" s="185"/>
      <c r="L89" s="185"/>
      <c r="M89" s="185"/>
      <c r="N89" s="185"/>
      <c r="O89" s="185"/>
      <c r="P89" s="185"/>
      <c r="Q89" s="185"/>
      <c r="R89" s="185"/>
      <c r="S89" s="185"/>
      <c r="T89" s="185" t="s">
        <v>204</v>
      </c>
      <c r="U89" s="185"/>
      <c r="V89" s="185"/>
      <c r="W89" s="185"/>
      <c r="X89" s="185"/>
      <c r="Y89" s="185"/>
      <c r="Z89" s="185"/>
      <c r="AA89" s="185" t="s">
        <v>4</v>
      </c>
      <c r="AB89" s="185"/>
      <c r="AC89" s="185"/>
      <c r="AD89" s="185" t="s">
        <v>205</v>
      </c>
      <c r="AE89" s="185"/>
      <c r="AF89" s="185"/>
      <c r="AG89" s="185"/>
      <c r="AH89" s="185"/>
      <c r="AI89" s="185"/>
      <c r="AJ89" s="189"/>
    </row>
    <row r="90" spans="1:36" s="2" customFormat="1" ht="12" customHeight="1">
      <c r="A90" s="193"/>
      <c r="B90" s="199"/>
      <c r="C90" s="199"/>
      <c r="D90" s="199"/>
      <c r="E90" s="199"/>
      <c r="F90" s="212" t="s">
        <v>217</v>
      </c>
      <c r="G90" s="212"/>
      <c r="H90" s="212"/>
      <c r="I90" s="212"/>
      <c r="J90" s="212"/>
      <c r="K90" s="212"/>
      <c r="L90" s="212"/>
      <c r="M90" s="212"/>
      <c r="N90" s="212"/>
      <c r="O90" s="212"/>
      <c r="P90" s="212"/>
      <c r="Q90" s="212"/>
      <c r="R90" s="201" t="s">
        <v>347</v>
      </c>
      <c r="S90" s="199"/>
      <c r="T90" s="428">
        <v>7720000</v>
      </c>
      <c r="U90" s="428"/>
      <c r="V90" s="428"/>
      <c r="W90" s="428"/>
      <c r="X90" s="428"/>
      <c r="Y90" s="428"/>
      <c r="Z90" s="428"/>
      <c r="AA90" s="195"/>
      <c r="AB90" s="195"/>
      <c r="AC90" s="195"/>
      <c r="AD90" s="202">
        <v>772000</v>
      </c>
      <c r="AE90" s="202"/>
      <c r="AF90" s="202"/>
      <c r="AG90" s="202"/>
      <c r="AH90" s="202"/>
      <c r="AI90" s="202"/>
      <c r="AJ90" s="293"/>
    </row>
    <row r="91" spans="1:36" s="2" customFormat="1" ht="12" customHeight="1">
      <c r="A91" s="193"/>
      <c r="B91" s="199"/>
      <c r="C91" s="199"/>
      <c r="D91" s="199"/>
      <c r="E91" s="199"/>
      <c r="F91" s="212" t="s">
        <v>351</v>
      </c>
      <c r="G91" s="212"/>
      <c r="H91" s="212"/>
      <c r="I91" s="212"/>
      <c r="J91" s="212"/>
      <c r="K91" s="212"/>
      <c r="L91" s="212"/>
      <c r="M91" s="212"/>
      <c r="N91" s="212"/>
      <c r="O91" s="212"/>
      <c r="P91" s="212"/>
      <c r="Q91" s="212"/>
      <c r="R91" s="201" t="s">
        <v>348</v>
      </c>
      <c r="S91" s="199"/>
      <c r="T91" s="428"/>
      <c r="U91" s="428"/>
      <c r="V91" s="428"/>
      <c r="W91" s="428"/>
      <c r="X91" s="428"/>
      <c r="Y91" s="428"/>
      <c r="Z91" s="428"/>
      <c r="AA91" s="195"/>
      <c r="AB91" s="195"/>
      <c r="AC91" s="195"/>
      <c r="AD91" s="202"/>
      <c r="AE91" s="202"/>
      <c r="AF91" s="202"/>
      <c r="AG91" s="202"/>
      <c r="AH91" s="202"/>
      <c r="AI91" s="202"/>
      <c r="AJ91" s="293"/>
    </row>
    <row r="92" spans="1:36" s="2" customFormat="1" ht="12" customHeight="1">
      <c r="A92" s="193"/>
      <c r="B92" s="199"/>
      <c r="C92" s="199"/>
      <c r="D92" s="199"/>
      <c r="E92" s="199"/>
      <c r="F92" s="212" t="s">
        <v>218</v>
      </c>
      <c r="G92" s="212"/>
      <c r="H92" s="212"/>
      <c r="I92" s="212"/>
      <c r="J92" s="212"/>
      <c r="K92" s="212"/>
      <c r="L92" s="212"/>
      <c r="M92" s="212"/>
      <c r="N92" s="212"/>
      <c r="O92" s="212"/>
      <c r="P92" s="212"/>
      <c r="Q92" s="212"/>
      <c r="R92" s="201" t="s">
        <v>349</v>
      </c>
      <c r="S92" s="199"/>
      <c r="T92" s="428"/>
      <c r="U92" s="428"/>
      <c r="V92" s="428"/>
      <c r="W92" s="428"/>
      <c r="X92" s="428"/>
      <c r="Y92" s="428"/>
      <c r="Z92" s="428"/>
      <c r="AA92" s="195"/>
      <c r="AB92" s="195"/>
      <c r="AC92" s="195"/>
      <c r="AD92" s="202"/>
      <c r="AE92" s="202"/>
      <c r="AF92" s="202"/>
      <c r="AG92" s="202"/>
      <c r="AH92" s="202"/>
      <c r="AI92" s="202"/>
      <c r="AJ92" s="293"/>
    </row>
    <row r="93" spans="1:36" s="2" customFormat="1" ht="12" customHeight="1">
      <c r="A93" s="276"/>
      <c r="B93" s="262"/>
      <c r="C93" s="262"/>
      <c r="D93" s="262"/>
      <c r="E93" s="262"/>
      <c r="F93" s="422" t="s">
        <v>22</v>
      </c>
      <c r="G93" s="422"/>
      <c r="H93" s="422"/>
      <c r="I93" s="422"/>
      <c r="J93" s="422"/>
      <c r="K93" s="422"/>
      <c r="L93" s="422"/>
      <c r="M93" s="422"/>
      <c r="N93" s="422"/>
      <c r="O93" s="422"/>
      <c r="P93" s="422"/>
      <c r="Q93" s="422"/>
      <c r="R93" s="426" t="s">
        <v>350</v>
      </c>
      <c r="S93" s="262"/>
      <c r="T93" s="429">
        <f t="shared" ref="T93" si="2">SUM(T90:Z92)</f>
        <v>7720000</v>
      </c>
      <c r="U93" s="429"/>
      <c r="V93" s="429"/>
      <c r="W93" s="429"/>
      <c r="X93" s="429"/>
      <c r="Y93" s="429"/>
      <c r="Z93" s="429"/>
      <c r="AA93" s="263"/>
      <c r="AB93" s="263"/>
      <c r="AC93" s="263"/>
      <c r="AD93" s="417">
        <f t="shared" ref="AD93" si="3">SUM(AD90:AJ92)</f>
        <v>772000</v>
      </c>
      <c r="AE93" s="417"/>
      <c r="AF93" s="417"/>
      <c r="AG93" s="417"/>
      <c r="AH93" s="417"/>
      <c r="AI93" s="417"/>
      <c r="AJ93" s="418"/>
    </row>
    <row r="94" spans="1:36" s="2" customFormat="1" ht="3.75" customHeight="1">
      <c r="Q94" s="15"/>
      <c r="R94" s="15"/>
      <c r="S94" s="7"/>
    </row>
    <row r="95" spans="1:36" s="2" customFormat="1" ht="12" customHeight="1">
      <c r="A95" s="275" t="s">
        <v>352</v>
      </c>
      <c r="B95" s="185"/>
      <c r="C95" s="185"/>
      <c r="D95" s="185"/>
      <c r="E95" s="185"/>
      <c r="F95" s="185" t="s">
        <v>346</v>
      </c>
      <c r="G95" s="185"/>
      <c r="H95" s="185"/>
      <c r="I95" s="185"/>
      <c r="J95" s="185"/>
      <c r="K95" s="185"/>
      <c r="L95" s="185"/>
      <c r="M95" s="185"/>
      <c r="N95" s="185"/>
      <c r="O95" s="185"/>
      <c r="P95" s="185"/>
      <c r="Q95" s="185"/>
      <c r="R95" s="185"/>
      <c r="S95" s="185"/>
      <c r="T95" s="185" t="s">
        <v>204</v>
      </c>
      <c r="U95" s="185"/>
      <c r="V95" s="185"/>
      <c r="W95" s="185"/>
      <c r="X95" s="185"/>
      <c r="Y95" s="185"/>
      <c r="Z95" s="185"/>
      <c r="AA95" s="185" t="s">
        <v>4</v>
      </c>
      <c r="AB95" s="185"/>
      <c r="AC95" s="185"/>
      <c r="AD95" s="185" t="s">
        <v>205</v>
      </c>
      <c r="AE95" s="185"/>
      <c r="AF95" s="185"/>
      <c r="AG95" s="185"/>
      <c r="AH95" s="185"/>
      <c r="AI95" s="185"/>
      <c r="AJ95" s="189"/>
    </row>
    <row r="96" spans="1:36" s="2" customFormat="1" ht="12" customHeight="1">
      <c r="A96" s="193"/>
      <c r="B96" s="199"/>
      <c r="C96" s="199"/>
      <c r="D96" s="199"/>
      <c r="E96" s="199"/>
      <c r="F96" s="212" t="s">
        <v>38</v>
      </c>
      <c r="G96" s="212"/>
      <c r="H96" s="212"/>
      <c r="I96" s="212"/>
      <c r="J96" s="212"/>
      <c r="K96" s="212"/>
      <c r="L96" s="212"/>
      <c r="M96" s="212"/>
      <c r="N96" s="212"/>
      <c r="O96" s="212"/>
      <c r="P96" s="212"/>
      <c r="Q96" s="212"/>
      <c r="R96" s="201" t="s">
        <v>353</v>
      </c>
      <c r="S96" s="199"/>
      <c r="T96" s="195"/>
      <c r="U96" s="195"/>
      <c r="V96" s="195"/>
      <c r="W96" s="195"/>
      <c r="X96" s="195"/>
      <c r="Y96" s="195"/>
      <c r="Z96" s="195"/>
      <c r="AA96" s="195"/>
      <c r="AB96" s="195"/>
      <c r="AC96" s="195"/>
      <c r="AD96" s="202"/>
      <c r="AE96" s="202"/>
      <c r="AF96" s="202"/>
      <c r="AG96" s="202"/>
      <c r="AH96" s="202"/>
      <c r="AI96" s="202"/>
      <c r="AJ96" s="293"/>
    </row>
    <row r="97" spans="1:36" s="2" customFormat="1" ht="12" customHeight="1">
      <c r="A97" s="193"/>
      <c r="B97" s="199"/>
      <c r="C97" s="199"/>
      <c r="D97" s="199"/>
      <c r="E97" s="199"/>
      <c r="F97" s="212" t="s">
        <v>225</v>
      </c>
      <c r="G97" s="212"/>
      <c r="H97" s="212"/>
      <c r="I97" s="212"/>
      <c r="J97" s="212"/>
      <c r="K97" s="212"/>
      <c r="L97" s="212"/>
      <c r="M97" s="212"/>
      <c r="N97" s="212"/>
      <c r="O97" s="212"/>
      <c r="P97" s="212"/>
      <c r="Q97" s="212"/>
      <c r="R97" s="201" t="s">
        <v>354</v>
      </c>
      <c r="S97" s="199"/>
      <c r="T97" s="195"/>
      <c r="U97" s="195"/>
      <c r="V97" s="195"/>
      <c r="W97" s="195"/>
      <c r="X97" s="195"/>
      <c r="Y97" s="195"/>
      <c r="Z97" s="195"/>
      <c r="AA97" s="195"/>
      <c r="AB97" s="195"/>
      <c r="AC97" s="195"/>
      <c r="AD97" s="202">
        <v>163800</v>
      </c>
      <c r="AE97" s="202"/>
      <c r="AF97" s="202"/>
      <c r="AG97" s="202"/>
      <c r="AH97" s="202"/>
      <c r="AI97" s="202"/>
      <c r="AJ97" s="293"/>
    </row>
    <row r="98" spans="1:36" s="2" customFormat="1" ht="12" customHeight="1">
      <c r="A98" s="193"/>
      <c r="B98" s="199"/>
      <c r="C98" s="199"/>
      <c r="D98" s="199"/>
      <c r="E98" s="199"/>
      <c r="F98" s="212" t="s">
        <v>226</v>
      </c>
      <c r="G98" s="212"/>
      <c r="H98" s="212"/>
      <c r="I98" s="212"/>
      <c r="J98" s="212"/>
      <c r="K98" s="212"/>
      <c r="L98" s="212"/>
      <c r="M98" s="212"/>
      <c r="N98" s="212"/>
      <c r="O98" s="212"/>
      <c r="P98" s="212"/>
      <c r="Q98" s="212"/>
      <c r="R98" s="201" t="s">
        <v>355</v>
      </c>
      <c r="S98" s="199"/>
      <c r="T98" s="195"/>
      <c r="U98" s="195"/>
      <c r="V98" s="195"/>
      <c r="W98" s="195"/>
      <c r="X98" s="195"/>
      <c r="Y98" s="195"/>
      <c r="Z98" s="195"/>
      <c r="AA98" s="195"/>
      <c r="AB98" s="195"/>
      <c r="AC98" s="195"/>
      <c r="AD98" s="202"/>
      <c r="AE98" s="202"/>
      <c r="AF98" s="202"/>
      <c r="AG98" s="202"/>
      <c r="AH98" s="202"/>
      <c r="AI98" s="202"/>
      <c r="AJ98" s="293"/>
    </row>
    <row r="99" spans="1:36" s="2" customFormat="1" ht="12" customHeight="1">
      <c r="A99" s="193"/>
      <c r="B99" s="199"/>
      <c r="C99" s="199"/>
      <c r="D99" s="199"/>
      <c r="E99" s="199"/>
      <c r="F99" s="212" t="s">
        <v>227</v>
      </c>
      <c r="G99" s="212"/>
      <c r="H99" s="212"/>
      <c r="I99" s="212"/>
      <c r="J99" s="212"/>
      <c r="K99" s="212"/>
      <c r="L99" s="212"/>
      <c r="M99" s="212"/>
      <c r="N99" s="212"/>
      <c r="O99" s="212"/>
      <c r="P99" s="212"/>
      <c r="Q99" s="212"/>
      <c r="R99" s="201" t="s">
        <v>220</v>
      </c>
      <c r="S99" s="199"/>
      <c r="T99" s="195"/>
      <c r="U99" s="195"/>
      <c r="V99" s="195"/>
      <c r="W99" s="195"/>
      <c r="X99" s="195"/>
      <c r="Y99" s="195"/>
      <c r="Z99" s="195"/>
      <c r="AA99" s="195"/>
      <c r="AB99" s="195"/>
      <c r="AC99" s="195"/>
      <c r="AD99" s="202"/>
      <c r="AE99" s="202"/>
      <c r="AF99" s="202"/>
      <c r="AG99" s="202"/>
      <c r="AH99" s="202"/>
      <c r="AI99" s="202"/>
      <c r="AJ99" s="293"/>
    </row>
    <row r="100" spans="1:36" s="2" customFormat="1" ht="12" customHeight="1">
      <c r="A100" s="193"/>
      <c r="B100" s="199"/>
      <c r="C100" s="199"/>
      <c r="D100" s="199"/>
      <c r="E100" s="199"/>
      <c r="F100" s="212" t="s">
        <v>40</v>
      </c>
      <c r="G100" s="212"/>
      <c r="H100" s="212"/>
      <c r="I100" s="212"/>
      <c r="J100" s="212"/>
      <c r="K100" s="212"/>
      <c r="L100" s="212"/>
      <c r="M100" s="212"/>
      <c r="N100" s="212"/>
      <c r="O100" s="212"/>
      <c r="P100" s="212"/>
      <c r="Q100" s="212"/>
      <c r="R100" s="201" t="s">
        <v>221</v>
      </c>
      <c r="S100" s="199"/>
      <c r="T100" s="195"/>
      <c r="U100" s="195"/>
      <c r="V100" s="195"/>
      <c r="W100" s="195"/>
      <c r="X100" s="195"/>
      <c r="Y100" s="195"/>
      <c r="Z100" s="195"/>
      <c r="AA100" s="195"/>
      <c r="AB100" s="195"/>
      <c r="AC100" s="195"/>
      <c r="AD100" s="202"/>
      <c r="AE100" s="202"/>
      <c r="AF100" s="202"/>
      <c r="AG100" s="202"/>
      <c r="AH100" s="202"/>
      <c r="AI100" s="202"/>
      <c r="AJ100" s="293"/>
    </row>
    <row r="101" spans="1:36" s="2" customFormat="1" ht="12" customHeight="1">
      <c r="A101" s="276"/>
      <c r="B101" s="262"/>
      <c r="C101" s="262"/>
      <c r="D101" s="262"/>
      <c r="E101" s="262"/>
      <c r="F101" s="422" t="s">
        <v>22</v>
      </c>
      <c r="G101" s="422"/>
      <c r="H101" s="422"/>
      <c r="I101" s="422"/>
      <c r="J101" s="422"/>
      <c r="K101" s="422"/>
      <c r="L101" s="422"/>
      <c r="M101" s="422"/>
      <c r="N101" s="422"/>
      <c r="O101" s="422"/>
      <c r="P101" s="422"/>
      <c r="Q101" s="422"/>
      <c r="R101" s="426" t="s">
        <v>222</v>
      </c>
      <c r="S101" s="262"/>
      <c r="T101" s="263"/>
      <c r="U101" s="263"/>
      <c r="V101" s="263"/>
      <c r="W101" s="263"/>
      <c r="X101" s="263"/>
      <c r="Y101" s="263"/>
      <c r="Z101" s="263"/>
      <c r="AA101" s="263"/>
      <c r="AB101" s="263"/>
      <c r="AC101" s="263"/>
      <c r="AD101" s="417">
        <f>SUM(AD96:AJ100)</f>
        <v>163800</v>
      </c>
      <c r="AE101" s="417"/>
      <c r="AF101" s="417"/>
      <c r="AG101" s="417"/>
      <c r="AH101" s="417"/>
      <c r="AI101" s="417"/>
      <c r="AJ101" s="418"/>
    </row>
    <row r="102" spans="1:36" s="2" customFormat="1" ht="3.75" customHeight="1">
      <c r="Q102" s="15"/>
      <c r="R102" s="15"/>
      <c r="S102" s="7"/>
    </row>
    <row r="103" spans="1:36" s="2" customFormat="1" ht="12" customHeight="1">
      <c r="A103" s="275" t="s">
        <v>356</v>
      </c>
      <c r="B103" s="185"/>
      <c r="C103" s="185"/>
      <c r="D103" s="185"/>
      <c r="E103" s="185"/>
      <c r="F103" s="185" t="s">
        <v>346</v>
      </c>
      <c r="G103" s="185"/>
      <c r="H103" s="185"/>
      <c r="I103" s="185"/>
      <c r="J103" s="185"/>
      <c r="K103" s="185"/>
      <c r="L103" s="185"/>
      <c r="M103" s="185"/>
      <c r="N103" s="185"/>
      <c r="O103" s="185"/>
      <c r="P103" s="185"/>
      <c r="Q103" s="185"/>
      <c r="R103" s="185"/>
      <c r="S103" s="185"/>
      <c r="T103" s="185" t="s">
        <v>204</v>
      </c>
      <c r="U103" s="185"/>
      <c r="V103" s="185"/>
      <c r="W103" s="185"/>
      <c r="X103" s="185"/>
      <c r="Y103" s="185"/>
      <c r="Z103" s="185"/>
      <c r="AA103" s="185" t="s">
        <v>4</v>
      </c>
      <c r="AB103" s="185"/>
      <c r="AC103" s="185"/>
      <c r="AD103" s="185" t="s">
        <v>205</v>
      </c>
      <c r="AE103" s="185"/>
      <c r="AF103" s="185"/>
      <c r="AG103" s="185"/>
      <c r="AH103" s="185"/>
      <c r="AI103" s="185"/>
      <c r="AJ103" s="189"/>
    </row>
    <row r="104" spans="1:36" s="2" customFormat="1" ht="12" customHeight="1">
      <c r="A104" s="193"/>
      <c r="B104" s="199"/>
      <c r="C104" s="199"/>
      <c r="D104" s="199"/>
      <c r="E104" s="199"/>
      <c r="F104" s="212" t="s">
        <v>242</v>
      </c>
      <c r="G104" s="212"/>
      <c r="H104" s="212"/>
      <c r="I104" s="212"/>
      <c r="J104" s="212"/>
      <c r="K104" s="212"/>
      <c r="L104" s="212"/>
      <c r="M104" s="212"/>
      <c r="N104" s="212"/>
      <c r="O104" s="212"/>
      <c r="P104" s="212"/>
      <c r="Q104" s="212"/>
      <c r="R104" s="201" t="s">
        <v>228</v>
      </c>
      <c r="S104" s="199"/>
      <c r="T104" s="202"/>
      <c r="U104" s="202"/>
      <c r="V104" s="202"/>
      <c r="W104" s="202"/>
      <c r="X104" s="202"/>
      <c r="Y104" s="202"/>
      <c r="Z104" s="202"/>
      <c r="AA104" s="51">
        <v>1</v>
      </c>
      <c r="AB104" s="52" t="s">
        <v>146</v>
      </c>
      <c r="AC104" s="53">
        <v>100</v>
      </c>
      <c r="AD104" s="202"/>
      <c r="AE104" s="202"/>
      <c r="AF104" s="202"/>
      <c r="AG104" s="202"/>
      <c r="AH104" s="202"/>
      <c r="AI104" s="202"/>
      <c r="AJ104" s="293"/>
    </row>
    <row r="105" spans="1:36" s="2" customFormat="1" ht="12" customHeight="1">
      <c r="A105" s="193"/>
      <c r="B105" s="199"/>
      <c r="C105" s="199"/>
      <c r="D105" s="199"/>
      <c r="E105" s="199"/>
      <c r="F105" s="260" t="s">
        <v>254</v>
      </c>
      <c r="G105" s="260"/>
      <c r="H105" s="260"/>
      <c r="I105" s="260"/>
      <c r="J105" s="260"/>
      <c r="K105" s="212" t="s">
        <v>243</v>
      </c>
      <c r="L105" s="212"/>
      <c r="M105" s="212"/>
      <c r="N105" s="212"/>
      <c r="O105" s="212"/>
      <c r="P105" s="212"/>
      <c r="Q105" s="212"/>
      <c r="R105" s="201" t="s">
        <v>223</v>
      </c>
      <c r="S105" s="199"/>
      <c r="T105" s="202"/>
      <c r="U105" s="202"/>
      <c r="V105" s="202"/>
      <c r="W105" s="202"/>
      <c r="X105" s="202"/>
      <c r="Y105" s="202"/>
      <c r="Z105" s="202"/>
      <c r="AA105" s="51">
        <v>2</v>
      </c>
      <c r="AB105" s="52" t="s">
        <v>146</v>
      </c>
      <c r="AC105" s="53">
        <v>100</v>
      </c>
      <c r="AD105" s="202"/>
      <c r="AE105" s="202"/>
      <c r="AF105" s="202"/>
      <c r="AG105" s="202"/>
      <c r="AH105" s="202"/>
      <c r="AI105" s="202"/>
      <c r="AJ105" s="293"/>
    </row>
    <row r="106" spans="1:36" s="2" customFormat="1" ht="12" customHeight="1">
      <c r="A106" s="193"/>
      <c r="B106" s="199"/>
      <c r="C106" s="199"/>
      <c r="D106" s="199"/>
      <c r="E106" s="199"/>
      <c r="F106" s="260"/>
      <c r="G106" s="260"/>
      <c r="H106" s="260"/>
      <c r="I106" s="260"/>
      <c r="J106" s="260"/>
      <c r="K106" s="212" t="s">
        <v>244</v>
      </c>
      <c r="L106" s="212"/>
      <c r="M106" s="212"/>
      <c r="N106" s="212"/>
      <c r="O106" s="212"/>
      <c r="P106" s="212"/>
      <c r="Q106" s="212"/>
      <c r="R106" s="201" t="s">
        <v>224</v>
      </c>
      <c r="S106" s="199"/>
      <c r="T106" s="202"/>
      <c r="U106" s="202"/>
      <c r="V106" s="202"/>
      <c r="W106" s="202"/>
      <c r="X106" s="202"/>
      <c r="Y106" s="202"/>
      <c r="Z106" s="202"/>
      <c r="AA106" s="51">
        <v>1</v>
      </c>
      <c r="AB106" s="52" t="s">
        <v>146</v>
      </c>
      <c r="AC106" s="53">
        <v>100</v>
      </c>
      <c r="AD106" s="202"/>
      <c r="AE106" s="202"/>
      <c r="AF106" s="202"/>
      <c r="AG106" s="202"/>
      <c r="AH106" s="202"/>
      <c r="AI106" s="202"/>
      <c r="AJ106" s="293"/>
    </row>
    <row r="107" spans="1:36" s="2" customFormat="1" ht="12" customHeight="1">
      <c r="A107" s="193"/>
      <c r="B107" s="199"/>
      <c r="C107" s="199"/>
      <c r="D107" s="199"/>
      <c r="E107" s="199"/>
      <c r="F107" s="260"/>
      <c r="G107" s="260"/>
      <c r="H107" s="260"/>
      <c r="I107" s="260"/>
      <c r="J107" s="260"/>
      <c r="K107" s="212" t="s">
        <v>245</v>
      </c>
      <c r="L107" s="212"/>
      <c r="M107" s="212"/>
      <c r="N107" s="212"/>
      <c r="O107" s="212"/>
      <c r="P107" s="212"/>
      <c r="Q107" s="212"/>
      <c r="R107" s="201" t="s">
        <v>229</v>
      </c>
      <c r="S107" s="199"/>
      <c r="T107" s="202"/>
      <c r="U107" s="202"/>
      <c r="V107" s="202"/>
      <c r="W107" s="202"/>
      <c r="X107" s="202"/>
      <c r="Y107" s="202"/>
      <c r="Z107" s="202"/>
      <c r="AA107" s="51">
        <v>2</v>
      </c>
      <c r="AB107" s="52" t="s">
        <v>146</v>
      </c>
      <c r="AC107" s="53">
        <v>100</v>
      </c>
      <c r="AD107" s="202"/>
      <c r="AE107" s="202"/>
      <c r="AF107" s="202"/>
      <c r="AG107" s="202"/>
      <c r="AH107" s="202"/>
      <c r="AI107" s="202"/>
      <c r="AJ107" s="293"/>
    </row>
    <row r="108" spans="1:36" s="2" customFormat="1" ht="12" customHeight="1">
      <c r="A108" s="193"/>
      <c r="B108" s="199"/>
      <c r="C108" s="199"/>
      <c r="D108" s="199"/>
      <c r="E108" s="199"/>
      <c r="F108" s="430" t="s">
        <v>255</v>
      </c>
      <c r="G108" s="260"/>
      <c r="H108" s="260"/>
      <c r="I108" s="260"/>
      <c r="J108" s="260"/>
      <c r="K108" s="212" t="s">
        <v>246</v>
      </c>
      <c r="L108" s="212"/>
      <c r="M108" s="212"/>
      <c r="N108" s="212"/>
      <c r="O108" s="212"/>
      <c r="P108" s="212"/>
      <c r="Q108" s="212"/>
      <c r="R108" s="201" t="s">
        <v>230</v>
      </c>
      <c r="S108" s="199"/>
      <c r="T108" s="202"/>
      <c r="U108" s="202"/>
      <c r="V108" s="202"/>
      <c r="W108" s="202"/>
      <c r="X108" s="202"/>
      <c r="Y108" s="202"/>
      <c r="Z108" s="202"/>
      <c r="AA108" s="431" t="s">
        <v>357</v>
      </c>
      <c r="AB108" s="432"/>
      <c r="AC108" s="433"/>
      <c r="AD108" s="202"/>
      <c r="AE108" s="202"/>
      <c r="AF108" s="202"/>
      <c r="AG108" s="202"/>
      <c r="AH108" s="202"/>
      <c r="AI108" s="202"/>
      <c r="AJ108" s="293"/>
    </row>
    <row r="109" spans="1:36" s="2" customFormat="1" ht="12" customHeight="1">
      <c r="A109" s="193"/>
      <c r="B109" s="199"/>
      <c r="C109" s="199"/>
      <c r="D109" s="199"/>
      <c r="E109" s="199"/>
      <c r="F109" s="260"/>
      <c r="G109" s="260"/>
      <c r="H109" s="260"/>
      <c r="I109" s="260"/>
      <c r="J109" s="260"/>
      <c r="K109" s="212" t="s">
        <v>247</v>
      </c>
      <c r="L109" s="212"/>
      <c r="M109" s="212"/>
      <c r="N109" s="212"/>
      <c r="O109" s="212"/>
      <c r="P109" s="212"/>
      <c r="Q109" s="212"/>
      <c r="R109" s="201" t="s">
        <v>231</v>
      </c>
      <c r="S109" s="199"/>
      <c r="T109" s="202"/>
      <c r="U109" s="202"/>
      <c r="V109" s="202"/>
      <c r="W109" s="202"/>
      <c r="X109" s="202"/>
      <c r="Y109" s="202"/>
      <c r="Z109" s="202"/>
      <c r="AA109" s="431" t="s">
        <v>357</v>
      </c>
      <c r="AB109" s="432"/>
      <c r="AC109" s="433"/>
      <c r="AD109" s="202"/>
      <c r="AE109" s="202"/>
      <c r="AF109" s="202"/>
      <c r="AG109" s="202"/>
      <c r="AH109" s="202"/>
      <c r="AI109" s="202"/>
      <c r="AJ109" s="293"/>
    </row>
    <row r="110" spans="1:36" s="2" customFormat="1" ht="12" customHeight="1">
      <c r="A110" s="193"/>
      <c r="B110" s="199"/>
      <c r="C110" s="199"/>
      <c r="D110" s="199"/>
      <c r="E110" s="199"/>
      <c r="F110" s="430" t="s">
        <v>256</v>
      </c>
      <c r="G110" s="260"/>
      <c r="H110" s="260"/>
      <c r="I110" s="260"/>
      <c r="J110" s="260"/>
      <c r="K110" s="212" t="s">
        <v>248</v>
      </c>
      <c r="L110" s="212"/>
      <c r="M110" s="212"/>
      <c r="N110" s="212"/>
      <c r="O110" s="212"/>
      <c r="P110" s="212"/>
      <c r="Q110" s="212"/>
      <c r="R110" s="201" t="s">
        <v>232</v>
      </c>
      <c r="S110" s="199"/>
      <c r="T110" s="202"/>
      <c r="U110" s="202"/>
      <c r="V110" s="202"/>
      <c r="W110" s="202"/>
      <c r="X110" s="202"/>
      <c r="Y110" s="202"/>
      <c r="Z110" s="202"/>
      <c r="AA110" s="51">
        <v>1</v>
      </c>
      <c r="AB110" s="52" t="s">
        <v>146</v>
      </c>
      <c r="AC110" s="53">
        <v>100</v>
      </c>
      <c r="AD110" s="202"/>
      <c r="AE110" s="202"/>
      <c r="AF110" s="202"/>
      <c r="AG110" s="202"/>
      <c r="AH110" s="202"/>
      <c r="AI110" s="202"/>
      <c r="AJ110" s="293"/>
    </row>
    <row r="111" spans="1:36" s="2" customFormat="1" ht="12" customHeight="1">
      <c r="A111" s="193"/>
      <c r="B111" s="199"/>
      <c r="C111" s="199"/>
      <c r="D111" s="199"/>
      <c r="E111" s="199"/>
      <c r="F111" s="260"/>
      <c r="G111" s="260"/>
      <c r="H111" s="260"/>
      <c r="I111" s="260"/>
      <c r="J111" s="260"/>
      <c r="K111" s="212" t="s">
        <v>249</v>
      </c>
      <c r="L111" s="212"/>
      <c r="M111" s="212"/>
      <c r="N111" s="212"/>
      <c r="O111" s="212"/>
      <c r="P111" s="212"/>
      <c r="Q111" s="212"/>
      <c r="R111" s="201" t="s">
        <v>233</v>
      </c>
      <c r="S111" s="199"/>
      <c r="T111" s="202"/>
      <c r="U111" s="202"/>
      <c r="V111" s="202"/>
      <c r="W111" s="202"/>
      <c r="X111" s="202"/>
      <c r="Y111" s="202"/>
      <c r="Z111" s="202"/>
      <c r="AA111" s="51">
        <v>5</v>
      </c>
      <c r="AB111" s="52" t="s">
        <v>146</v>
      </c>
      <c r="AC111" s="54">
        <v>1000</v>
      </c>
      <c r="AD111" s="202"/>
      <c r="AE111" s="202"/>
      <c r="AF111" s="202"/>
      <c r="AG111" s="202"/>
      <c r="AH111" s="202"/>
      <c r="AI111" s="202"/>
      <c r="AJ111" s="293"/>
    </row>
    <row r="112" spans="1:36" s="2" customFormat="1" ht="12" customHeight="1">
      <c r="A112" s="193"/>
      <c r="B112" s="199"/>
      <c r="C112" s="199"/>
      <c r="D112" s="199"/>
      <c r="E112" s="199"/>
      <c r="F112" s="260" t="s">
        <v>257</v>
      </c>
      <c r="G112" s="260"/>
      <c r="H112" s="260"/>
      <c r="I112" s="260"/>
      <c r="J112" s="260"/>
      <c r="K112" s="212" t="s">
        <v>250</v>
      </c>
      <c r="L112" s="212"/>
      <c r="M112" s="212"/>
      <c r="N112" s="212"/>
      <c r="O112" s="212"/>
      <c r="P112" s="212"/>
      <c r="Q112" s="212"/>
      <c r="R112" s="201" t="s">
        <v>234</v>
      </c>
      <c r="S112" s="199"/>
      <c r="T112" s="202"/>
      <c r="U112" s="202"/>
      <c r="V112" s="202"/>
      <c r="W112" s="202"/>
      <c r="X112" s="202"/>
      <c r="Y112" s="202"/>
      <c r="Z112" s="202"/>
      <c r="AA112" s="286" t="s">
        <v>211</v>
      </c>
      <c r="AB112" s="301"/>
      <c r="AC112" s="193"/>
      <c r="AD112" s="202"/>
      <c r="AE112" s="202"/>
      <c r="AF112" s="202"/>
      <c r="AG112" s="202"/>
      <c r="AH112" s="202"/>
      <c r="AI112" s="202"/>
      <c r="AJ112" s="293"/>
    </row>
    <row r="113" spans="1:36" s="2" customFormat="1" ht="12" customHeight="1">
      <c r="A113" s="193"/>
      <c r="B113" s="199"/>
      <c r="C113" s="199"/>
      <c r="D113" s="199"/>
      <c r="E113" s="199"/>
      <c r="F113" s="260"/>
      <c r="G113" s="260"/>
      <c r="H113" s="260"/>
      <c r="I113" s="260"/>
      <c r="J113" s="260"/>
      <c r="K113" s="212" t="s">
        <v>251</v>
      </c>
      <c r="L113" s="212"/>
      <c r="M113" s="212"/>
      <c r="N113" s="212"/>
      <c r="O113" s="212"/>
      <c r="P113" s="212"/>
      <c r="Q113" s="212"/>
      <c r="R113" s="201" t="s">
        <v>235</v>
      </c>
      <c r="S113" s="199"/>
      <c r="T113" s="202"/>
      <c r="U113" s="202"/>
      <c r="V113" s="202"/>
      <c r="W113" s="202"/>
      <c r="X113" s="202"/>
      <c r="Y113" s="202"/>
      <c r="Z113" s="202"/>
      <c r="AA113" s="286" t="s">
        <v>211</v>
      </c>
      <c r="AB113" s="301"/>
      <c r="AC113" s="193"/>
      <c r="AD113" s="202"/>
      <c r="AE113" s="202"/>
      <c r="AF113" s="202"/>
      <c r="AG113" s="202"/>
      <c r="AH113" s="202"/>
      <c r="AI113" s="202"/>
      <c r="AJ113" s="293"/>
    </row>
    <row r="114" spans="1:36" s="2" customFormat="1" ht="12" customHeight="1">
      <c r="A114" s="193"/>
      <c r="B114" s="199"/>
      <c r="C114" s="199"/>
      <c r="D114" s="199"/>
      <c r="E114" s="199"/>
      <c r="F114" s="260"/>
      <c r="G114" s="260"/>
      <c r="H114" s="260"/>
      <c r="I114" s="260"/>
      <c r="J114" s="260"/>
      <c r="K114" s="294" t="s">
        <v>252</v>
      </c>
      <c r="L114" s="294"/>
      <c r="M114" s="294"/>
      <c r="N114" s="294"/>
      <c r="O114" s="294"/>
      <c r="P114" s="294"/>
      <c r="Q114" s="294"/>
      <c r="R114" s="201" t="s">
        <v>236</v>
      </c>
      <c r="S114" s="199"/>
      <c r="T114" s="202"/>
      <c r="U114" s="202"/>
      <c r="V114" s="202"/>
      <c r="W114" s="202"/>
      <c r="X114" s="202"/>
      <c r="Y114" s="202"/>
      <c r="Z114" s="202"/>
      <c r="AA114" s="286" t="s">
        <v>211</v>
      </c>
      <c r="AB114" s="301"/>
      <c r="AC114" s="193"/>
      <c r="AD114" s="202"/>
      <c r="AE114" s="202"/>
      <c r="AF114" s="202"/>
      <c r="AG114" s="202"/>
      <c r="AH114" s="202"/>
      <c r="AI114" s="202"/>
      <c r="AJ114" s="293"/>
    </row>
    <row r="115" spans="1:36" s="2" customFormat="1" ht="12" customHeight="1">
      <c r="A115" s="193"/>
      <c r="B115" s="199"/>
      <c r="C115" s="199"/>
      <c r="D115" s="199"/>
      <c r="E115" s="199"/>
      <c r="F115" s="260"/>
      <c r="G115" s="260"/>
      <c r="H115" s="260"/>
      <c r="I115" s="260"/>
      <c r="J115" s="260"/>
      <c r="K115" s="294" t="s">
        <v>253</v>
      </c>
      <c r="L115" s="294"/>
      <c r="M115" s="294"/>
      <c r="N115" s="294"/>
      <c r="O115" s="294"/>
      <c r="P115" s="294"/>
      <c r="Q115" s="294"/>
      <c r="R115" s="201" t="s">
        <v>237</v>
      </c>
      <c r="S115" s="199"/>
      <c r="T115" s="202"/>
      <c r="U115" s="202"/>
      <c r="V115" s="202"/>
      <c r="W115" s="202"/>
      <c r="X115" s="202"/>
      <c r="Y115" s="202"/>
      <c r="Z115" s="202"/>
      <c r="AA115" s="286" t="s">
        <v>211</v>
      </c>
      <c r="AB115" s="301"/>
      <c r="AC115" s="193"/>
      <c r="AD115" s="202"/>
      <c r="AE115" s="202"/>
      <c r="AF115" s="202"/>
      <c r="AG115" s="202"/>
      <c r="AH115" s="202"/>
      <c r="AI115" s="202"/>
      <c r="AJ115" s="293"/>
    </row>
    <row r="116" spans="1:36" s="2" customFormat="1" ht="12" customHeight="1">
      <c r="A116" s="193"/>
      <c r="B116" s="199"/>
      <c r="C116" s="199"/>
      <c r="D116" s="199"/>
      <c r="E116" s="199"/>
      <c r="F116" s="212" t="s">
        <v>258</v>
      </c>
      <c r="G116" s="212"/>
      <c r="H116" s="212"/>
      <c r="I116" s="212"/>
      <c r="J116" s="212"/>
      <c r="K116" s="212"/>
      <c r="L116" s="212"/>
      <c r="M116" s="212"/>
      <c r="N116" s="212"/>
      <c r="O116" s="212"/>
      <c r="P116" s="212"/>
      <c r="Q116" s="212"/>
      <c r="R116" s="201" t="s">
        <v>238</v>
      </c>
      <c r="S116" s="199"/>
      <c r="T116" s="202"/>
      <c r="U116" s="202"/>
      <c r="V116" s="202"/>
      <c r="W116" s="202"/>
      <c r="X116" s="202"/>
      <c r="Y116" s="202"/>
      <c r="Z116" s="202"/>
      <c r="AA116" s="286" t="s">
        <v>211</v>
      </c>
      <c r="AB116" s="301"/>
      <c r="AC116" s="193"/>
      <c r="AD116" s="202"/>
      <c r="AE116" s="202"/>
      <c r="AF116" s="202"/>
      <c r="AG116" s="202"/>
      <c r="AH116" s="202"/>
      <c r="AI116" s="202"/>
      <c r="AJ116" s="293"/>
    </row>
    <row r="117" spans="1:36" s="2" customFormat="1" ht="12" customHeight="1">
      <c r="A117" s="193"/>
      <c r="B117" s="199"/>
      <c r="C117" s="199"/>
      <c r="D117" s="199"/>
      <c r="E117" s="199"/>
      <c r="F117" s="212" t="s">
        <v>259</v>
      </c>
      <c r="G117" s="212"/>
      <c r="H117" s="212"/>
      <c r="I117" s="212"/>
      <c r="J117" s="212"/>
      <c r="K117" s="212"/>
      <c r="L117" s="212"/>
      <c r="M117" s="212"/>
      <c r="N117" s="212"/>
      <c r="O117" s="212"/>
      <c r="P117" s="212"/>
      <c r="Q117" s="212"/>
      <c r="R117" s="201" t="s">
        <v>239</v>
      </c>
      <c r="S117" s="199"/>
      <c r="T117" s="202"/>
      <c r="U117" s="202"/>
      <c r="V117" s="202"/>
      <c r="W117" s="202"/>
      <c r="X117" s="202"/>
      <c r="Y117" s="202"/>
      <c r="Z117" s="202"/>
      <c r="AA117" s="51">
        <v>5</v>
      </c>
      <c r="AB117" s="52" t="s">
        <v>146</v>
      </c>
      <c r="AC117" s="54">
        <v>1000</v>
      </c>
      <c r="AD117" s="202"/>
      <c r="AE117" s="202"/>
      <c r="AF117" s="202"/>
      <c r="AG117" s="202"/>
      <c r="AH117" s="202"/>
      <c r="AI117" s="202"/>
      <c r="AJ117" s="293"/>
    </row>
    <row r="118" spans="1:36" s="2" customFormat="1" ht="12" customHeight="1">
      <c r="A118" s="193"/>
      <c r="B118" s="199"/>
      <c r="C118" s="199"/>
      <c r="D118" s="199"/>
      <c r="E118" s="199"/>
      <c r="F118" s="212" t="s">
        <v>260</v>
      </c>
      <c r="G118" s="212"/>
      <c r="H118" s="212"/>
      <c r="I118" s="212"/>
      <c r="J118" s="212"/>
      <c r="K118" s="212"/>
      <c r="L118" s="212"/>
      <c r="M118" s="212"/>
      <c r="N118" s="212"/>
      <c r="O118" s="212"/>
      <c r="P118" s="212"/>
      <c r="Q118" s="212"/>
      <c r="R118" s="201" t="s">
        <v>240</v>
      </c>
      <c r="S118" s="199"/>
      <c r="T118" s="202"/>
      <c r="U118" s="202"/>
      <c r="V118" s="202"/>
      <c r="W118" s="202"/>
      <c r="X118" s="202"/>
      <c r="Y118" s="202"/>
      <c r="Z118" s="202"/>
      <c r="AA118" s="51">
        <v>1</v>
      </c>
      <c r="AB118" s="52" t="s">
        <v>146</v>
      </c>
      <c r="AC118" s="53">
        <v>100</v>
      </c>
      <c r="AD118" s="202"/>
      <c r="AE118" s="202"/>
      <c r="AF118" s="202"/>
      <c r="AG118" s="202"/>
      <c r="AH118" s="202"/>
      <c r="AI118" s="202"/>
      <c r="AJ118" s="293"/>
    </row>
    <row r="119" spans="1:36" s="2" customFormat="1" ht="12" customHeight="1">
      <c r="A119" s="193"/>
      <c r="B119" s="199"/>
      <c r="C119" s="199"/>
      <c r="D119" s="199"/>
      <c r="E119" s="199"/>
      <c r="F119" s="212" t="s">
        <v>261</v>
      </c>
      <c r="G119" s="212"/>
      <c r="H119" s="212"/>
      <c r="I119" s="212"/>
      <c r="J119" s="212"/>
      <c r="K119" s="212"/>
      <c r="L119" s="212"/>
      <c r="M119" s="212"/>
      <c r="N119" s="212"/>
      <c r="O119" s="212"/>
      <c r="P119" s="212"/>
      <c r="Q119" s="212"/>
      <c r="R119" s="201" t="s">
        <v>241</v>
      </c>
      <c r="S119" s="199"/>
      <c r="T119" s="202"/>
      <c r="U119" s="202"/>
      <c r="V119" s="202"/>
      <c r="W119" s="202"/>
      <c r="X119" s="202"/>
      <c r="Y119" s="202"/>
      <c r="Z119" s="202"/>
      <c r="AA119" s="51">
        <v>1</v>
      </c>
      <c r="AB119" s="52" t="s">
        <v>146</v>
      </c>
      <c r="AC119" s="53">
        <v>100</v>
      </c>
      <c r="AD119" s="202"/>
      <c r="AE119" s="202"/>
      <c r="AF119" s="202"/>
      <c r="AG119" s="202"/>
      <c r="AH119" s="202"/>
      <c r="AI119" s="202"/>
      <c r="AJ119" s="293"/>
    </row>
    <row r="120" spans="1:36" s="2" customFormat="1" ht="12" customHeight="1">
      <c r="A120" s="297"/>
      <c r="B120" s="220"/>
      <c r="C120" s="220"/>
      <c r="D120" s="220"/>
      <c r="E120" s="220"/>
      <c r="F120" s="295" t="s">
        <v>360</v>
      </c>
      <c r="G120" s="296"/>
      <c r="H120" s="296"/>
      <c r="I120" s="296"/>
      <c r="J120" s="297"/>
      <c r="K120" s="294" t="s">
        <v>358</v>
      </c>
      <c r="L120" s="294"/>
      <c r="M120" s="294"/>
      <c r="N120" s="294"/>
      <c r="O120" s="294"/>
      <c r="P120" s="294"/>
      <c r="Q120" s="294"/>
      <c r="R120" s="201" t="s">
        <v>361</v>
      </c>
      <c r="S120" s="199"/>
      <c r="T120" s="202"/>
      <c r="U120" s="202"/>
      <c r="V120" s="202"/>
      <c r="W120" s="202"/>
      <c r="X120" s="202"/>
      <c r="Y120" s="202"/>
      <c r="Z120" s="202"/>
      <c r="AA120" s="286" t="s">
        <v>211</v>
      </c>
      <c r="AB120" s="301"/>
      <c r="AC120" s="193"/>
      <c r="AD120" s="202"/>
      <c r="AE120" s="202"/>
      <c r="AF120" s="202"/>
      <c r="AG120" s="202"/>
      <c r="AH120" s="202"/>
      <c r="AI120" s="202"/>
      <c r="AJ120" s="293"/>
    </row>
    <row r="121" spans="1:36" s="2" customFormat="1" ht="12" customHeight="1">
      <c r="A121" s="297"/>
      <c r="B121" s="220"/>
      <c r="C121" s="220"/>
      <c r="D121" s="220"/>
      <c r="E121" s="220"/>
      <c r="F121" s="298"/>
      <c r="G121" s="299"/>
      <c r="H121" s="299"/>
      <c r="I121" s="299"/>
      <c r="J121" s="300"/>
      <c r="K121" s="294" t="s">
        <v>359</v>
      </c>
      <c r="L121" s="294"/>
      <c r="M121" s="294"/>
      <c r="N121" s="294"/>
      <c r="O121" s="294"/>
      <c r="P121" s="294"/>
      <c r="Q121" s="294"/>
      <c r="R121" s="201" t="s">
        <v>362</v>
      </c>
      <c r="S121" s="199"/>
      <c r="T121" s="202"/>
      <c r="U121" s="202"/>
      <c r="V121" s="202"/>
      <c r="W121" s="202"/>
      <c r="X121" s="202"/>
      <c r="Y121" s="202"/>
      <c r="Z121" s="202"/>
      <c r="AA121" s="286" t="s">
        <v>211</v>
      </c>
      <c r="AB121" s="301"/>
      <c r="AC121" s="193"/>
      <c r="AD121" s="202"/>
      <c r="AE121" s="202"/>
      <c r="AF121" s="202"/>
      <c r="AG121" s="202"/>
      <c r="AH121" s="202"/>
      <c r="AI121" s="202"/>
      <c r="AJ121" s="293"/>
    </row>
    <row r="122" spans="1:36" s="2" customFormat="1" ht="12" customHeight="1">
      <c r="A122" s="276"/>
      <c r="B122" s="262"/>
      <c r="C122" s="262"/>
      <c r="D122" s="262"/>
      <c r="E122" s="262"/>
      <c r="F122" s="422" t="s">
        <v>22</v>
      </c>
      <c r="G122" s="422"/>
      <c r="H122" s="422"/>
      <c r="I122" s="422"/>
      <c r="J122" s="422"/>
      <c r="K122" s="422"/>
      <c r="L122" s="422"/>
      <c r="M122" s="422"/>
      <c r="N122" s="422"/>
      <c r="O122" s="422"/>
      <c r="P122" s="422"/>
      <c r="Q122" s="422"/>
      <c r="R122" s="426" t="s">
        <v>363</v>
      </c>
      <c r="S122" s="262"/>
      <c r="T122" s="436"/>
      <c r="U122" s="436"/>
      <c r="V122" s="436"/>
      <c r="W122" s="436"/>
      <c r="X122" s="436"/>
      <c r="Y122" s="436"/>
      <c r="Z122" s="436"/>
      <c r="AA122" s="263"/>
      <c r="AB122" s="263"/>
      <c r="AC122" s="263"/>
      <c r="AD122" s="417">
        <f>SUM(AD104:AJ121)</f>
        <v>0</v>
      </c>
      <c r="AE122" s="417"/>
      <c r="AF122" s="417"/>
      <c r="AG122" s="417"/>
      <c r="AH122" s="417"/>
      <c r="AI122" s="417"/>
      <c r="AJ122" s="418"/>
    </row>
    <row r="123" spans="1:36" s="2" customFormat="1" ht="3.75" customHeight="1"/>
    <row r="124" spans="1:36" s="2" customFormat="1" ht="12" customHeight="1">
      <c r="A124" s="275" t="s">
        <v>262</v>
      </c>
      <c r="B124" s="185"/>
      <c r="C124" s="185"/>
      <c r="D124" s="185"/>
      <c r="E124" s="185"/>
      <c r="F124" s="185" t="s">
        <v>272</v>
      </c>
      <c r="G124" s="185"/>
      <c r="H124" s="185"/>
      <c r="I124" s="185"/>
      <c r="J124" s="185"/>
      <c r="K124" s="185"/>
      <c r="L124" s="185"/>
      <c r="M124" s="185"/>
      <c r="N124" s="185" t="s">
        <v>273</v>
      </c>
      <c r="O124" s="185"/>
      <c r="P124" s="185"/>
      <c r="Q124" s="185"/>
      <c r="R124" s="185"/>
      <c r="S124" s="185"/>
      <c r="T124" s="185"/>
      <c r="U124" s="185"/>
      <c r="V124" s="185"/>
      <c r="W124" s="185" t="s">
        <v>264</v>
      </c>
      <c r="X124" s="185"/>
      <c r="Y124" s="185"/>
      <c r="Z124" s="185"/>
      <c r="AA124" s="185"/>
      <c r="AB124" s="185"/>
      <c r="AC124" s="185"/>
      <c r="AD124" s="185" t="s">
        <v>263</v>
      </c>
      <c r="AE124" s="185"/>
      <c r="AF124" s="185"/>
      <c r="AG124" s="185"/>
      <c r="AH124" s="185"/>
      <c r="AI124" s="185"/>
      <c r="AJ124" s="189"/>
    </row>
    <row r="125" spans="1:36" s="2" customFormat="1" ht="12" customHeight="1">
      <c r="A125" s="193"/>
      <c r="B125" s="199"/>
      <c r="C125" s="199"/>
      <c r="D125" s="199"/>
      <c r="E125" s="199"/>
      <c r="F125" s="201" t="s">
        <v>365</v>
      </c>
      <c r="G125" s="199"/>
      <c r="H125" s="259" t="str">
        <f>IF(B54="","",B54)</f>
        <v>도매업소매</v>
      </c>
      <c r="I125" s="259"/>
      <c r="J125" s="259"/>
      <c r="K125" s="259"/>
      <c r="L125" s="259"/>
      <c r="M125" s="259"/>
      <c r="N125" s="257" t="str">
        <f>IF(E54="","",E54)</f>
        <v>철재류</v>
      </c>
      <c r="O125" s="257"/>
      <c r="P125" s="257"/>
      <c r="Q125" s="257"/>
      <c r="R125" s="257"/>
      <c r="S125" s="257"/>
      <c r="T125" s="257"/>
      <c r="U125" s="257"/>
      <c r="V125" s="257"/>
      <c r="W125" s="34">
        <v>5</v>
      </c>
      <c r="X125" s="34">
        <v>1</v>
      </c>
      <c r="Y125" s="437">
        <v>4</v>
      </c>
      <c r="Z125" s="437"/>
      <c r="AA125" s="34">
        <v>2</v>
      </c>
      <c r="AB125" s="34">
        <v>3</v>
      </c>
      <c r="AC125" s="34">
        <v>2</v>
      </c>
      <c r="AD125" s="202"/>
      <c r="AE125" s="202"/>
      <c r="AF125" s="202"/>
      <c r="AG125" s="202"/>
      <c r="AH125" s="202"/>
      <c r="AI125" s="202"/>
      <c r="AJ125" s="293"/>
    </row>
    <row r="126" spans="1:36" s="2" customFormat="1" ht="12" customHeight="1">
      <c r="A126" s="193"/>
      <c r="B126" s="199"/>
      <c r="C126" s="199"/>
      <c r="D126" s="199"/>
      <c r="E126" s="199"/>
      <c r="F126" s="201" t="s">
        <v>366</v>
      </c>
      <c r="G126" s="199"/>
      <c r="H126" s="257"/>
      <c r="I126" s="257"/>
      <c r="J126" s="257"/>
      <c r="K126" s="257"/>
      <c r="L126" s="257"/>
      <c r="M126" s="257"/>
      <c r="N126" s="257"/>
      <c r="O126" s="257"/>
      <c r="P126" s="257"/>
      <c r="Q126" s="257"/>
      <c r="R126" s="257"/>
      <c r="S126" s="257"/>
      <c r="T126" s="257"/>
      <c r="U126" s="257"/>
      <c r="V126" s="257"/>
      <c r="W126" s="34"/>
      <c r="X126" s="34"/>
      <c r="Y126" s="437"/>
      <c r="Z126" s="437"/>
      <c r="AA126" s="34"/>
      <c r="AB126" s="34"/>
      <c r="AC126" s="34"/>
      <c r="AD126" s="202"/>
      <c r="AE126" s="202"/>
      <c r="AF126" s="202"/>
      <c r="AG126" s="202"/>
      <c r="AH126" s="202"/>
      <c r="AI126" s="202"/>
      <c r="AJ126" s="293"/>
    </row>
    <row r="127" spans="1:36" s="2" customFormat="1" ht="12" customHeight="1">
      <c r="A127" s="193"/>
      <c r="B127" s="199"/>
      <c r="C127" s="199"/>
      <c r="D127" s="199"/>
      <c r="E127" s="199"/>
      <c r="F127" s="201" t="s">
        <v>367</v>
      </c>
      <c r="G127" s="199"/>
      <c r="H127" s="199" t="s">
        <v>177</v>
      </c>
      <c r="I127" s="199"/>
      <c r="J127" s="199"/>
      <c r="K127" s="199"/>
      <c r="L127" s="199"/>
      <c r="M127" s="199"/>
      <c r="N127" s="257"/>
      <c r="O127" s="257"/>
      <c r="P127" s="257"/>
      <c r="Q127" s="257"/>
      <c r="R127" s="257"/>
      <c r="S127" s="257"/>
      <c r="T127" s="257"/>
      <c r="U127" s="257"/>
      <c r="V127" s="257"/>
      <c r="W127" s="50">
        <f>IF(W125="","",W125)</f>
        <v>5</v>
      </c>
      <c r="X127" s="50">
        <f>IF(X125="","",X125)</f>
        <v>1</v>
      </c>
      <c r="Y127" s="257">
        <f>IF(Y125="","",Y125)</f>
        <v>4</v>
      </c>
      <c r="Z127" s="257"/>
      <c r="AA127" s="50">
        <f>IF(AA125="","",AA125)</f>
        <v>2</v>
      </c>
      <c r="AB127" s="50">
        <f>IF(AB125="","",AB125)</f>
        <v>3</v>
      </c>
      <c r="AC127" s="50">
        <f>IF(AC125="","",AC125)</f>
        <v>2</v>
      </c>
      <c r="AD127" s="202"/>
      <c r="AE127" s="202"/>
      <c r="AF127" s="202"/>
      <c r="AG127" s="202"/>
      <c r="AH127" s="202"/>
      <c r="AI127" s="202"/>
      <c r="AJ127" s="293"/>
    </row>
    <row r="128" spans="1:36" s="2" customFormat="1" ht="12" customHeight="1">
      <c r="A128" s="276"/>
      <c r="B128" s="262"/>
      <c r="C128" s="262"/>
      <c r="D128" s="262"/>
      <c r="E128" s="262"/>
      <c r="F128" s="262"/>
      <c r="G128" s="262"/>
      <c r="H128" s="262"/>
      <c r="I128" s="262"/>
      <c r="J128" s="262"/>
      <c r="K128" s="262"/>
      <c r="L128" s="262"/>
      <c r="M128" s="262"/>
      <c r="N128" s="265"/>
      <c r="O128" s="265"/>
      <c r="P128" s="265"/>
      <c r="Q128" s="265"/>
      <c r="R128" s="265"/>
      <c r="S128" s="265"/>
      <c r="T128" s="265"/>
      <c r="U128" s="265"/>
      <c r="V128" s="265"/>
      <c r="W128" s="262" t="s">
        <v>364</v>
      </c>
      <c r="X128" s="262"/>
      <c r="Y128" s="262"/>
      <c r="Z128" s="262"/>
      <c r="AA128" s="262"/>
      <c r="AB128" s="262"/>
      <c r="AC128" s="262"/>
      <c r="AD128" s="417">
        <f>SUM(AD125:AJ127)</f>
        <v>0</v>
      </c>
      <c r="AE128" s="417"/>
      <c r="AF128" s="417"/>
      <c r="AG128" s="417"/>
      <c r="AH128" s="417"/>
      <c r="AI128" s="417"/>
      <c r="AJ128" s="418"/>
    </row>
    <row r="129" spans="1:36" ht="3.75" customHeight="1"/>
    <row r="130" spans="1:36" s="2" customFormat="1" ht="12" customHeight="1">
      <c r="A130" s="275" t="s">
        <v>265</v>
      </c>
      <c r="B130" s="185"/>
      <c r="C130" s="185"/>
      <c r="D130" s="185"/>
      <c r="E130" s="185"/>
      <c r="F130" s="443" t="s">
        <v>368</v>
      </c>
      <c r="G130" s="185"/>
      <c r="H130" s="185" t="s">
        <v>266</v>
      </c>
      <c r="I130" s="185"/>
      <c r="J130" s="185"/>
      <c r="K130" s="185"/>
      <c r="L130" s="185"/>
      <c r="M130" s="185"/>
      <c r="N130" s="434"/>
      <c r="O130" s="434"/>
      <c r="P130" s="434"/>
      <c r="Q130" s="434"/>
      <c r="R130" s="434"/>
      <c r="S130" s="434"/>
      <c r="T130" s="434"/>
      <c r="U130" s="434"/>
      <c r="V130" s="434"/>
      <c r="W130" s="434"/>
      <c r="X130" s="434"/>
      <c r="Y130" s="434"/>
      <c r="Z130" s="434"/>
      <c r="AA130" s="434"/>
      <c r="AB130" s="434"/>
      <c r="AC130" s="434"/>
      <c r="AD130" s="434"/>
      <c r="AE130" s="434"/>
      <c r="AF130" s="434"/>
      <c r="AG130" s="434"/>
      <c r="AH130" s="434"/>
      <c r="AI130" s="434"/>
      <c r="AJ130" s="435"/>
    </row>
    <row r="131" spans="1:36" s="2" customFormat="1" ht="12" customHeight="1">
      <c r="A131" s="276"/>
      <c r="B131" s="262"/>
      <c r="C131" s="262"/>
      <c r="D131" s="262"/>
      <c r="E131" s="262"/>
      <c r="F131" s="426" t="s">
        <v>369</v>
      </c>
      <c r="G131" s="262"/>
      <c r="H131" s="262" t="s">
        <v>267</v>
      </c>
      <c r="I131" s="262"/>
      <c r="J131" s="262"/>
      <c r="K131" s="262"/>
      <c r="L131" s="262"/>
      <c r="M131" s="262"/>
      <c r="N131" s="417">
        <v>1903700</v>
      </c>
      <c r="O131" s="417"/>
      <c r="P131" s="417"/>
      <c r="Q131" s="417"/>
      <c r="R131" s="417"/>
      <c r="S131" s="417"/>
      <c r="T131" s="417"/>
      <c r="U131" s="417"/>
      <c r="V131" s="417"/>
      <c r="W131" s="417"/>
      <c r="X131" s="417"/>
      <c r="Y131" s="417"/>
      <c r="Z131" s="417"/>
      <c r="AA131" s="417"/>
      <c r="AB131" s="417"/>
      <c r="AC131" s="417"/>
      <c r="AD131" s="417"/>
      <c r="AE131" s="417"/>
      <c r="AF131" s="417"/>
      <c r="AG131" s="417"/>
      <c r="AH131" s="417"/>
      <c r="AI131" s="417"/>
      <c r="AJ131" s="418"/>
    </row>
  </sheetData>
  <mergeCells count="521">
    <mergeCell ref="S65:AJ66"/>
    <mergeCell ref="I71:J72"/>
    <mergeCell ref="S53:AJ53"/>
    <mergeCell ref="L64:L66"/>
    <mergeCell ref="M64:M66"/>
    <mergeCell ref="N64:N66"/>
    <mergeCell ref="O64:O66"/>
    <mergeCell ref="P64:P66"/>
    <mergeCell ref="Q64:Q66"/>
    <mergeCell ref="T68:Z68"/>
    <mergeCell ref="AD68:AJ68"/>
    <mergeCell ref="AD69:AJ69"/>
    <mergeCell ref="AD70:AJ70"/>
    <mergeCell ref="AD71:AJ71"/>
    <mergeCell ref="AA68:AC68"/>
    <mergeCell ref="S59:V59"/>
    <mergeCell ref="W59:AJ59"/>
    <mergeCell ref="T69:Z69"/>
    <mergeCell ref="T70:Z70"/>
    <mergeCell ref="T71:Z71"/>
    <mergeCell ref="W54:AE54"/>
    <mergeCell ref="S55:AJ56"/>
    <mergeCell ref="F64:F66"/>
    <mergeCell ref="G64:G66"/>
    <mergeCell ref="H64:H66"/>
    <mergeCell ref="I64:I66"/>
    <mergeCell ref="J64:J66"/>
    <mergeCell ref="K64:K66"/>
    <mergeCell ref="A130:E131"/>
    <mergeCell ref="F130:G130"/>
    <mergeCell ref="F131:G131"/>
    <mergeCell ref="H130:M130"/>
    <mergeCell ref="H131:M131"/>
    <mergeCell ref="F127:G127"/>
    <mergeCell ref="A124:E128"/>
    <mergeCell ref="F116:Q116"/>
    <mergeCell ref="F117:Q117"/>
    <mergeCell ref="F118:Q118"/>
    <mergeCell ref="F119:Q119"/>
    <mergeCell ref="F122:Q122"/>
    <mergeCell ref="A103:E122"/>
    <mergeCell ref="K111:Q111"/>
    <mergeCell ref="K112:Q112"/>
    <mergeCell ref="K113:Q113"/>
    <mergeCell ref="K114:Q114"/>
    <mergeCell ref="K115:Q115"/>
    <mergeCell ref="N131:AJ131"/>
    <mergeCell ref="F124:M124"/>
    <mergeCell ref="H125:M125"/>
    <mergeCell ref="H126:M126"/>
    <mergeCell ref="H127:M127"/>
    <mergeCell ref="F128:M128"/>
    <mergeCell ref="W124:AC124"/>
    <mergeCell ref="W128:AC128"/>
    <mergeCell ref="N124:V124"/>
    <mergeCell ref="N125:V125"/>
    <mergeCell ref="N126:V126"/>
    <mergeCell ref="N127:V127"/>
    <mergeCell ref="N128:V128"/>
    <mergeCell ref="AD124:AJ124"/>
    <mergeCell ref="AD125:AJ125"/>
    <mergeCell ref="AD126:AJ126"/>
    <mergeCell ref="AD127:AJ127"/>
    <mergeCell ref="AD128:AJ128"/>
    <mergeCell ref="Y125:Z125"/>
    <mergeCell ref="Y126:Z126"/>
    <mergeCell ref="Y127:Z127"/>
    <mergeCell ref="F125:G125"/>
    <mergeCell ref="F126:G126"/>
    <mergeCell ref="F110:J111"/>
    <mergeCell ref="F112:J115"/>
    <mergeCell ref="K105:Q105"/>
    <mergeCell ref="K106:Q106"/>
    <mergeCell ref="K107:Q107"/>
    <mergeCell ref="K108:Q108"/>
    <mergeCell ref="K109:Q109"/>
    <mergeCell ref="K110:Q110"/>
    <mergeCell ref="N130:AJ130"/>
    <mergeCell ref="R118:S118"/>
    <mergeCell ref="R119:S119"/>
    <mergeCell ref="R122:S122"/>
    <mergeCell ref="T122:Z122"/>
    <mergeCell ref="AA122:AC122"/>
    <mergeCell ref="AD122:AJ122"/>
    <mergeCell ref="R112:S112"/>
    <mergeCell ref="R113:S113"/>
    <mergeCell ref="R114:S114"/>
    <mergeCell ref="R115:S115"/>
    <mergeCell ref="R116:S116"/>
    <mergeCell ref="R117:S117"/>
    <mergeCell ref="T117:Z117"/>
    <mergeCell ref="T118:Z118"/>
    <mergeCell ref="T119:Z119"/>
    <mergeCell ref="T113:Z113"/>
    <mergeCell ref="T114:Z114"/>
    <mergeCell ref="T115:Z115"/>
    <mergeCell ref="T116:Z116"/>
    <mergeCell ref="AD116:AJ116"/>
    <mergeCell ref="AD117:AJ117"/>
    <mergeCell ref="AD118:AJ118"/>
    <mergeCell ref="AD119:AJ119"/>
    <mergeCell ref="AA116:AC116"/>
    <mergeCell ref="R110:S110"/>
    <mergeCell ref="R111:S111"/>
    <mergeCell ref="T111:Z111"/>
    <mergeCell ref="T112:Z112"/>
    <mergeCell ref="T105:Z105"/>
    <mergeCell ref="T106:Z106"/>
    <mergeCell ref="T107:Z107"/>
    <mergeCell ref="T108:Z108"/>
    <mergeCell ref="T109:Z109"/>
    <mergeCell ref="T110:Z110"/>
    <mergeCell ref="AD110:AJ110"/>
    <mergeCell ref="AD111:AJ111"/>
    <mergeCell ref="AD112:AJ112"/>
    <mergeCell ref="AD113:AJ113"/>
    <mergeCell ref="AD114:AJ114"/>
    <mergeCell ref="AD115:AJ115"/>
    <mergeCell ref="AA112:AC112"/>
    <mergeCell ref="AA113:AC113"/>
    <mergeCell ref="AA114:AC114"/>
    <mergeCell ref="AA115:AC115"/>
    <mergeCell ref="AD105:AJ105"/>
    <mergeCell ref="AD106:AJ106"/>
    <mergeCell ref="AD107:AJ107"/>
    <mergeCell ref="AD108:AJ108"/>
    <mergeCell ref="AD109:AJ109"/>
    <mergeCell ref="F104:Q104"/>
    <mergeCell ref="R104:S104"/>
    <mergeCell ref="T104:Z104"/>
    <mergeCell ref="AD104:AJ104"/>
    <mergeCell ref="R105:S105"/>
    <mergeCell ref="R106:S106"/>
    <mergeCell ref="R107:S107"/>
    <mergeCell ref="R108:S108"/>
    <mergeCell ref="R109:S109"/>
    <mergeCell ref="F105:J107"/>
    <mergeCell ref="F108:J109"/>
    <mergeCell ref="AA108:AC108"/>
    <mergeCell ref="AA109:AC109"/>
    <mergeCell ref="A95:E101"/>
    <mergeCell ref="F103:S103"/>
    <mergeCell ref="T103:Z103"/>
    <mergeCell ref="AA103:AC103"/>
    <mergeCell ref="AD103:AJ103"/>
    <mergeCell ref="F100:Q100"/>
    <mergeCell ref="R100:S100"/>
    <mergeCell ref="T100:Z100"/>
    <mergeCell ref="AA100:AC100"/>
    <mergeCell ref="AD100:AJ100"/>
    <mergeCell ref="F101:Q101"/>
    <mergeCell ref="R101:S101"/>
    <mergeCell ref="T101:Z101"/>
    <mergeCell ref="AA101:AC101"/>
    <mergeCell ref="AD101:AJ101"/>
    <mergeCell ref="F99:Q99"/>
    <mergeCell ref="R99:S99"/>
    <mergeCell ref="T99:Z99"/>
    <mergeCell ref="AA99:AC99"/>
    <mergeCell ref="R96:S96"/>
    <mergeCell ref="F96:Q96"/>
    <mergeCell ref="T96:Z96"/>
    <mergeCell ref="AA96:AC96"/>
    <mergeCell ref="AD96:AJ96"/>
    <mergeCell ref="AD99:AJ99"/>
    <mergeCell ref="F97:Q97"/>
    <mergeCell ref="R97:S97"/>
    <mergeCell ref="T97:Z97"/>
    <mergeCell ref="AA97:AC97"/>
    <mergeCell ref="AD97:AJ97"/>
    <mergeCell ref="F98:Q98"/>
    <mergeCell ref="R98:S98"/>
    <mergeCell ref="T98:Z98"/>
    <mergeCell ref="AA98:AC98"/>
    <mergeCell ref="AD98:AJ98"/>
    <mergeCell ref="T92:Z92"/>
    <mergeCell ref="AA92:AC92"/>
    <mergeCell ref="AD92:AJ92"/>
    <mergeCell ref="F93:Q93"/>
    <mergeCell ref="R93:S93"/>
    <mergeCell ref="T93:Z93"/>
    <mergeCell ref="AA93:AC93"/>
    <mergeCell ref="AD93:AJ93"/>
    <mergeCell ref="F95:S95"/>
    <mergeCell ref="T95:Z95"/>
    <mergeCell ref="AA95:AC95"/>
    <mergeCell ref="AD95:AJ95"/>
    <mergeCell ref="T90:Z90"/>
    <mergeCell ref="AA90:AC90"/>
    <mergeCell ref="AD90:AJ90"/>
    <mergeCell ref="F91:Q91"/>
    <mergeCell ref="R91:S91"/>
    <mergeCell ref="T91:Z91"/>
    <mergeCell ref="AA91:AC91"/>
    <mergeCell ref="AD91:AJ91"/>
    <mergeCell ref="F85:Q85"/>
    <mergeCell ref="F87:Q87"/>
    <mergeCell ref="T89:Z89"/>
    <mergeCell ref="AA89:AC89"/>
    <mergeCell ref="AD89:AJ89"/>
    <mergeCell ref="T85:Z85"/>
    <mergeCell ref="AA85:AC85"/>
    <mergeCell ref="AD85:AJ85"/>
    <mergeCell ref="T87:Z87"/>
    <mergeCell ref="AA87:AC87"/>
    <mergeCell ref="AD87:AJ87"/>
    <mergeCell ref="R86:S86"/>
    <mergeCell ref="T86:Z86"/>
    <mergeCell ref="AA86:AC86"/>
    <mergeCell ref="AD86:AJ86"/>
    <mergeCell ref="A78:E87"/>
    <mergeCell ref="F89:S89"/>
    <mergeCell ref="F90:Q90"/>
    <mergeCell ref="R90:S90"/>
    <mergeCell ref="A89:E93"/>
    <mergeCell ref="R85:S85"/>
    <mergeCell ref="R87:S87"/>
    <mergeCell ref="N79:Q79"/>
    <mergeCell ref="N80:Q80"/>
    <mergeCell ref="F79:M80"/>
    <mergeCell ref="F81:Q81"/>
    <mergeCell ref="F82:Q82"/>
    <mergeCell ref="F83:Q83"/>
    <mergeCell ref="F84:Q84"/>
    <mergeCell ref="R80:S80"/>
    <mergeCell ref="R81:S81"/>
    <mergeCell ref="R82:S82"/>
    <mergeCell ref="R83:S83"/>
    <mergeCell ref="R84:S84"/>
    <mergeCell ref="F92:Q92"/>
    <mergeCell ref="R92:S92"/>
    <mergeCell ref="F86:Q86"/>
    <mergeCell ref="T83:Z83"/>
    <mergeCell ref="AA83:AC83"/>
    <mergeCell ref="AD83:AJ83"/>
    <mergeCell ref="T84:Z84"/>
    <mergeCell ref="AA84:AC84"/>
    <mergeCell ref="AD84:AJ84"/>
    <mergeCell ref="T82:Z82"/>
    <mergeCell ref="AA82:AC82"/>
    <mergeCell ref="AD82:AJ82"/>
    <mergeCell ref="T80:Z80"/>
    <mergeCell ref="AA80:AC80"/>
    <mergeCell ref="AD80:AJ80"/>
    <mergeCell ref="T81:Z81"/>
    <mergeCell ref="AA81:AC81"/>
    <mergeCell ref="AD81:AJ81"/>
    <mergeCell ref="F78:S78"/>
    <mergeCell ref="T78:Z78"/>
    <mergeCell ref="AA78:AC78"/>
    <mergeCell ref="AD78:AJ78"/>
    <mergeCell ref="T79:Z79"/>
    <mergeCell ref="AA79:AC79"/>
    <mergeCell ref="AD79:AJ79"/>
    <mergeCell ref="R79:S79"/>
    <mergeCell ref="I75:Q75"/>
    <mergeCell ref="I76:Q76"/>
    <mergeCell ref="I68:S68"/>
    <mergeCell ref="I69:J70"/>
    <mergeCell ref="F68:H73"/>
    <mergeCell ref="A68:E76"/>
    <mergeCell ref="K69:Q69"/>
    <mergeCell ref="K70:Q70"/>
    <mergeCell ref="K71:Q71"/>
    <mergeCell ref="K72:Q72"/>
    <mergeCell ref="I73:Q73"/>
    <mergeCell ref="F74:H76"/>
    <mergeCell ref="I74:Q74"/>
    <mergeCell ref="R75:S75"/>
    <mergeCell ref="R76:S76"/>
    <mergeCell ref="R69:S69"/>
    <mergeCell ref="R70:S70"/>
    <mergeCell ref="R71:S71"/>
    <mergeCell ref="R72:S72"/>
    <mergeCell ref="R73:S73"/>
    <mergeCell ref="R74:S74"/>
    <mergeCell ref="AA73:AC73"/>
    <mergeCell ref="AA74:AC74"/>
    <mergeCell ref="AA75:AC75"/>
    <mergeCell ref="AA76:AC76"/>
    <mergeCell ref="AD73:AJ73"/>
    <mergeCell ref="AD74:AJ74"/>
    <mergeCell ref="AD75:AJ75"/>
    <mergeCell ref="AD76:AJ76"/>
    <mergeCell ref="T72:Z72"/>
    <mergeCell ref="AD72:AJ72"/>
    <mergeCell ref="T73:Z73"/>
    <mergeCell ref="T74:Z74"/>
    <mergeCell ref="T75:Z75"/>
    <mergeCell ref="T76:Z76"/>
    <mergeCell ref="O9:Q9"/>
    <mergeCell ref="S9:U9"/>
    <mergeCell ref="C3:O5"/>
    <mergeCell ref="AB3:AE5"/>
    <mergeCell ref="K9:L9"/>
    <mergeCell ref="E9:G9"/>
    <mergeCell ref="Z12:AE12"/>
    <mergeCell ref="AF12:AJ12"/>
    <mergeCell ref="Z10:AJ10"/>
    <mergeCell ref="T11:Y11"/>
    <mergeCell ref="Z11:AE11"/>
    <mergeCell ref="AF11:AJ11"/>
    <mergeCell ref="T12:Y12"/>
    <mergeCell ref="AB20:AJ20"/>
    <mergeCell ref="AB21:AJ21"/>
    <mergeCell ref="AB17:AJ17"/>
    <mergeCell ref="P18:X18"/>
    <mergeCell ref="AB18:AJ18"/>
    <mergeCell ref="P19:X19"/>
    <mergeCell ref="T13:Y13"/>
    <mergeCell ref="Z13:AJ13"/>
    <mergeCell ref="G13:S13"/>
    <mergeCell ref="A15:AJ15"/>
    <mergeCell ref="A10:B13"/>
    <mergeCell ref="C13:F13"/>
    <mergeCell ref="C11:F12"/>
    <mergeCell ref="C10:F10"/>
    <mergeCell ref="G10:L10"/>
    <mergeCell ref="M10:O10"/>
    <mergeCell ref="P10:S10"/>
    <mergeCell ref="A16:O16"/>
    <mergeCell ref="P16:X16"/>
    <mergeCell ref="Y16:AA16"/>
    <mergeCell ref="AB16:AJ16"/>
    <mergeCell ref="G11:O12"/>
    <mergeCell ref="P11:S12"/>
    <mergeCell ref="T10:Y10"/>
    <mergeCell ref="A58:A59"/>
    <mergeCell ref="A60:F60"/>
    <mergeCell ref="G60:I60"/>
    <mergeCell ref="J60:P60"/>
    <mergeCell ref="Q60:V60"/>
    <mergeCell ref="W60:AB60"/>
    <mergeCell ref="AC60:AE60"/>
    <mergeCell ref="AF60:AJ60"/>
    <mergeCell ref="W57:AE57"/>
    <mergeCell ref="I58:N59"/>
    <mergeCell ref="O58:R59"/>
    <mergeCell ref="V58:Y58"/>
    <mergeCell ref="E57:H57"/>
    <mergeCell ref="B54:D54"/>
    <mergeCell ref="B55:D55"/>
    <mergeCell ref="B56:D56"/>
    <mergeCell ref="B57:D57"/>
    <mergeCell ref="E58:H59"/>
    <mergeCell ref="B58:D59"/>
    <mergeCell ref="O54:R54"/>
    <mergeCell ref="O55:R55"/>
    <mergeCell ref="O56:R56"/>
    <mergeCell ref="O57:R57"/>
    <mergeCell ref="E54:H54"/>
    <mergeCell ref="E55:H55"/>
    <mergeCell ref="E56:H56"/>
    <mergeCell ref="AB47:AJ48"/>
    <mergeCell ref="B50:H50"/>
    <mergeCell ref="I50:L50"/>
    <mergeCell ref="M50:U50"/>
    <mergeCell ref="V50:X50"/>
    <mergeCell ref="Y50:AJ50"/>
    <mergeCell ref="A53:D53"/>
    <mergeCell ref="E53:H53"/>
    <mergeCell ref="I53:N53"/>
    <mergeCell ref="O53:R53"/>
    <mergeCell ref="B51:R52"/>
    <mergeCell ref="S51:AJ52"/>
    <mergeCell ref="A51:A52"/>
    <mergeCell ref="A44:X44"/>
    <mergeCell ref="A45:AA45"/>
    <mergeCell ref="A47:A48"/>
    <mergeCell ref="B47:H47"/>
    <mergeCell ref="B48:H48"/>
    <mergeCell ref="I47:L48"/>
    <mergeCell ref="N41:O41"/>
    <mergeCell ref="Y41:AA41"/>
    <mergeCell ref="Y43:AA43"/>
    <mergeCell ref="Y44:AA44"/>
    <mergeCell ref="M47:P48"/>
    <mergeCell ref="V47:W48"/>
    <mergeCell ref="X47:AA48"/>
    <mergeCell ref="P39:X39"/>
    <mergeCell ref="A17:B25"/>
    <mergeCell ref="N43:O43"/>
    <mergeCell ref="A39:M39"/>
    <mergeCell ref="A40:M40"/>
    <mergeCell ref="A41:M41"/>
    <mergeCell ref="A43:M43"/>
    <mergeCell ref="A36:B38"/>
    <mergeCell ref="C29:M29"/>
    <mergeCell ref="C30:M30"/>
    <mergeCell ref="C31:M31"/>
    <mergeCell ref="C32:M32"/>
    <mergeCell ref="C33:M33"/>
    <mergeCell ref="C34:M34"/>
    <mergeCell ref="C21:D22"/>
    <mergeCell ref="C17:D20"/>
    <mergeCell ref="C23:M23"/>
    <mergeCell ref="C24:M24"/>
    <mergeCell ref="C25:M25"/>
    <mergeCell ref="P40:X40"/>
    <mergeCell ref="P41:X41"/>
    <mergeCell ref="P43:X43"/>
    <mergeCell ref="N22:O22"/>
    <mergeCell ref="N23:O23"/>
    <mergeCell ref="P17:X17"/>
    <mergeCell ref="N24:O24"/>
    <mergeCell ref="N25:O25"/>
    <mergeCell ref="N26:O26"/>
    <mergeCell ref="N28:O28"/>
    <mergeCell ref="C37:M37"/>
    <mergeCell ref="C38:M38"/>
    <mergeCell ref="P36:X36"/>
    <mergeCell ref="P37:X37"/>
    <mergeCell ref="P38:X38"/>
    <mergeCell ref="E17:M17"/>
    <mergeCell ref="E18:M18"/>
    <mergeCell ref="E19:M19"/>
    <mergeCell ref="E20:M20"/>
    <mergeCell ref="E21:M21"/>
    <mergeCell ref="E22:M22"/>
    <mergeCell ref="N17:O17"/>
    <mergeCell ref="N18:O18"/>
    <mergeCell ref="N19:O19"/>
    <mergeCell ref="N20:O20"/>
    <mergeCell ref="N21:O21"/>
    <mergeCell ref="P20:X20"/>
    <mergeCell ref="P21:X21"/>
    <mergeCell ref="Y33:AA33"/>
    <mergeCell ref="A35:X35"/>
    <mergeCell ref="A26:B34"/>
    <mergeCell ref="C36:M36"/>
    <mergeCell ref="N36:O36"/>
    <mergeCell ref="C26:E28"/>
    <mergeCell ref="F26:M26"/>
    <mergeCell ref="F28:M28"/>
    <mergeCell ref="Y23:AA23"/>
    <mergeCell ref="Y31:AA31"/>
    <mergeCell ref="Y32:AA32"/>
    <mergeCell ref="Y34:AA34"/>
    <mergeCell ref="Y19:Y20"/>
    <mergeCell ref="Z19:Z20"/>
    <mergeCell ref="AA19:AA20"/>
    <mergeCell ref="N38:O38"/>
    <mergeCell ref="N39:O39"/>
    <mergeCell ref="N40:O40"/>
    <mergeCell ref="N29:O29"/>
    <mergeCell ref="AB29:AJ29"/>
    <mergeCell ref="AB30:AJ30"/>
    <mergeCell ref="AB31:AJ31"/>
    <mergeCell ref="AB32:AJ32"/>
    <mergeCell ref="AB33:AJ33"/>
    <mergeCell ref="AB34:AJ34"/>
    <mergeCell ref="N30:O30"/>
    <mergeCell ref="N31:O31"/>
    <mergeCell ref="N32:O32"/>
    <mergeCell ref="N33:O33"/>
    <mergeCell ref="N34:O34"/>
    <mergeCell ref="P29:X29"/>
    <mergeCell ref="P30:X30"/>
    <mergeCell ref="P31:X31"/>
    <mergeCell ref="P32:X32"/>
    <mergeCell ref="P33:X33"/>
    <mergeCell ref="P34:X34"/>
    <mergeCell ref="AB19:AJ19"/>
    <mergeCell ref="Q47:R48"/>
    <mergeCell ref="S47:U48"/>
    <mergeCell ref="AB26:AJ26"/>
    <mergeCell ref="P28:X28"/>
    <mergeCell ref="Y28:AA28"/>
    <mergeCell ref="AB28:AJ28"/>
    <mergeCell ref="P22:X22"/>
    <mergeCell ref="P23:X23"/>
    <mergeCell ref="AB22:AJ22"/>
    <mergeCell ref="AB23:AJ23"/>
    <mergeCell ref="AB24:AJ24"/>
    <mergeCell ref="AB25:AJ25"/>
    <mergeCell ref="P24:X24"/>
    <mergeCell ref="P25:X25"/>
    <mergeCell ref="Y24:AA24"/>
    <mergeCell ref="Y25:AA25"/>
    <mergeCell ref="Y35:AA35"/>
    <mergeCell ref="Y36:AA36"/>
    <mergeCell ref="Y37:AA37"/>
    <mergeCell ref="Y38:AA38"/>
    <mergeCell ref="Y39:AA39"/>
    <mergeCell ref="P26:X26"/>
    <mergeCell ref="Y26:AA26"/>
    <mergeCell ref="AB41:AJ41"/>
    <mergeCell ref="AB43:AJ43"/>
    <mergeCell ref="AB44:AJ44"/>
    <mergeCell ref="AB45:AJ45"/>
    <mergeCell ref="Y29:AA29"/>
    <mergeCell ref="Y30:AA30"/>
    <mergeCell ref="F27:M27"/>
    <mergeCell ref="N27:O27"/>
    <mergeCell ref="P27:X27"/>
    <mergeCell ref="Y27:AA27"/>
    <mergeCell ref="AB27:AJ27"/>
    <mergeCell ref="A42:M42"/>
    <mergeCell ref="N42:O42"/>
    <mergeCell ref="P42:X42"/>
    <mergeCell ref="Y42:AA42"/>
    <mergeCell ref="AB42:AJ42"/>
    <mergeCell ref="AB35:AJ35"/>
    <mergeCell ref="AB36:AJ36"/>
    <mergeCell ref="AB37:AJ37"/>
    <mergeCell ref="AB38:AJ38"/>
    <mergeCell ref="AB39:AJ39"/>
    <mergeCell ref="AB40:AJ40"/>
    <mergeCell ref="Y40:AA40"/>
    <mergeCell ref="N37:O37"/>
    <mergeCell ref="R120:S120"/>
    <mergeCell ref="T120:Z120"/>
    <mergeCell ref="AD120:AJ120"/>
    <mergeCell ref="R121:S121"/>
    <mergeCell ref="T121:Z121"/>
    <mergeCell ref="AD121:AJ121"/>
    <mergeCell ref="K120:Q120"/>
    <mergeCell ref="K121:Q121"/>
    <mergeCell ref="F120:J121"/>
    <mergeCell ref="AA120:AC120"/>
    <mergeCell ref="AA121:AC121"/>
  </mergeCells>
  <phoneticPr fontId="2" type="noConversion"/>
  <pageMargins left="0.31496062992125984" right="0.31496062992125984" top="0.59055118110236227" bottom="0.19685039370078741" header="0.31496062992125984" footer="0.31496062992125984"/>
  <pageSetup paperSize="9" orientation="portrait" r:id="rId1"/>
  <headerFooter>
    <oddHeader>&amp;R&amp;8서식출처 : http://cafe.daum.net/transtax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Z171"/>
  <sheetViews>
    <sheetView showGridLines="0" zoomScale="150" zoomScaleNormal="150" workbookViewId="0">
      <selection activeCell="AH78" sqref="AH78"/>
    </sheetView>
  </sheetViews>
  <sheetFormatPr defaultColWidth="2.5" defaultRowHeight="13.5"/>
  <cols>
    <col min="1" max="8" width="2.5" style="1"/>
    <col min="9" max="20" width="1.25" style="1" customWidth="1"/>
    <col min="21" max="30" width="2.5" style="1"/>
    <col min="31" max="31" width="2.5" style="1" customWidth="1"/>
    <col min="32" max="32" width="1.5" style="1" customWidth="1"/>
    <col min="33" max="33" width="2.5" style="1" customWidth="1"/>
    <col min="34" max="44" width="2.5" style="1"/>
    <col min="45" max="45" width="8.125" style="1" bestFit="1" customWidth="1"/>
    <col min="46" max="46" width="9.625" style="1" bestFit="1" customWidth="1"/>
    <col min="47" max="51" width="2.5" style="1"/>
    <col min="52" max="52" width="3.625" style="1" bestFit="1" customWidth="1"/>
    <col min="53" max="16384" width="2.5" style="1"/>
  </cols>
  <sheetData>
    <row r="1" spans="1:52" ht="12" customHeight="1">
      <c r="A1" s="19" t="s">
        <v>284</v>
      </c>
      <c r="AI1" s="93" t="s">
        <v>283</v>
      </c>
    </row>
    <row r="2" spans="1:52" ht="9" customHeight="1">
      <c r="AI2" s="94" t="s">
        <v>279</v>
      </c>
    </row>
    <row r="3" spans="1:52" ht="17.25" customHeight="1">
      <c r="C3" s="415" t="s">
        <v>195</v>
      </c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  <c r="R3" s="415"/>
      <c r="S3" s="415"/>
      <c r="T3" s="415"/>
      <c r="U3" s="415"/>
      <c r="V3" s="46" t="s">
        <v>119</v>
      </c>
      <c r="W3" s="61"/>
      <c r="X3" s="1" t="s">
        <v>120</v>
      </c>
      <c r="Y3" s="47" t="s">
        <v>196</v>
      </c>
      <c r="AB3" s="46" t="s">
        <v>119</v>
      </c>
      <c r="AC3" s="61" t="s">
        <v>125</v>
      </c>
      <c r="AD3" s="1" t="s">
        <v>120</v>
      </c>
      <c r="AE3" s="47" t="s">
        <v>199</v>
      </c>
      <c r="AH3" s="415" t="s">
        <v>200</v>
      </c>
      <c r="AI3" s="415"/>
      <c r="AJ3" s="415"/>
      <c r="AK3" s="415"/>
    </row>
    <row r="4" spans="1:52" ht="17.25" customHeight="1">
      <c r="C4" s="415"/>
      <c r="D4" s="415"/>
      <c r="E4" s="415"/>
      <c r="F4" s="415"/>
      <c r="G4" s="415"/>
      <c r="H4" s="415"/>
      <c r="I4" s="415"/>
      <c r="J4" s="415"/>
      <c r="K4" s="415"/>
      <c r="L4" s="415"/>
      <c r="M4" s="415"/>
      <c r="N4" s="415"/>
      <c r="O4" s="415"/>
      <c r="P4" s="415"/>
      <c r="Q4" s="415"/>
      <c r="R4" s="415"/>
      <c r="S4" s="415"/>
      <c r="T4" s="415"/>
      <c r="U4" s="415"/>
      <c r="V4" s="46" t="s">
        <v>119</v>
      </c>
      <c r="W4" s="61"/>
      <c r="X4" s="1" t="s">
        <v>120</v>
      </c>
      <c r="Y4" s="47" t="s">
        <v>197</v>
      </c>
      <c r="AH4" s="415"/>
      <c r="AI4" s="415"/>
      <c r="AJ4" s="415"/>
      <c r="AK4" s="415"/>
    </row>
    <row r="5" spans="1:52" ht="17.25" customHeight="1">
      <c r="C5" s="415"/>
      <c r="D5" s="415"/>
      <c r="E5" s="415"/>
      <c r="F5" s="415"/>
      <c r="G5" s="415"/>
      <c r="H5" s="415"/>
      <c r="I5" s="415"/>
      <c r="J5" s="415"/>
      <c r="K5" s="415"/>
      <c r="L5" s="415"/>
      <c r="M5" s="415"/>
      <c r="N5" s="415"/>
      <c r="O5" s="415"/>
      <c r="P5" s="415"/>
      <c r="Q5" s="415"/>
      <c r="R5" s="415"/>
      <c r="S5" s="415"/>
      <c r="T5" s="415"/>
      <c r="U5" s="415"/>
      <c r="V5" s="46" t="s">
        <v>119</v>
      </c>
      <c r="W5" s="61" t="s">
        <v>125</v>
      </c>
      <c r="X5" s="1" t="s">
        <v>120</v>
      </c>
      <c r="Y5" s="47" t="s">
        <v>198</v>
      </c>
      <c r="AH5" s="415"/>
      <c r="AI5" s="415"/>
      <c r="AJ5" s="415"/>
      <c r="AK5" s="415"/>
      <c r="AP5" s="12" t="s">
        <v>201</v>
      </c>
    </row>
    <row r="6" spans="1:52" ht="1.5" customHeight="1">
      <c r="W6" s="40"/>
    </row>
    <row r="7" spans="1:52" s="2" customFormat="1" ht="13.5" customHeight="1">
      <c r="A7" s="43" t="s">
        <v>136</v>
      </c>
      <c r="B7" s="43"/>
      <c r="C7" s="43"/>
      <c r="D7" s="43"/>
      <c r="E7" s="43"/>
      <c r="F7" s="43"/>
      <c r="G7" s="43"/>
      <c r="H7" s="44" t="s">
        <v>111</v>
      </c>
      <c r="I7" s="44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5"/>
      <c r="AJ7" s="43" t="s">
        <v>282</v>
      </c>
      <c r="AK7" s="43"/>
      <c r="AL7" s="43"/>
      <c r="AM7" s="43"/>
      <c r="AN7" s="43"/>
      <c r="AO7" s="43"/>
      <c r="AP7" s="43"/>
    </row>
    <row r="8" spans="1:52" ht="3.75" customHeight="1"/>
    <row r="9" spans="1:52" s="2" customFormat="1" ht="11.25" customHeight="1">
      <c r="A9" s="2" t="s">
        <v>191</v>
      </c>
      <c r="E9" s="416">
        <v>2016</v>
      </c>
      <c r="F9" s="416"/>
      <c r="G9" s="416"/>
      <c r="H9" s="2" t="s">
        <v>192</v>
      </c>
      <c r="L9" s="2" t="s">
        <v>193</v>
      </c>
      <c r="N9" s="416">
        <v>1</v>
      </c>
      <c r="O9" s="416"/>
      <c r="P9" s="416"/>
      <c r="Q9" s="89"/>
      <c r="R9" s="2" t="s">
        <v>194</v>
      </c>
      <c r="T9" s="2" t="s">
        <v>114</v>
      </c>
      <c r="U9" s="414">
        <v>42370</v>
      </c>
      <c r="V9" s="414"/>
      <c r="W9" s="414"/>
      <c r="X9" s="414"/>
      <c r="Y9" s="2" t="s">
        <v>115</v>
      </c>
      <c r="Z9" s="414">
        <v>42551</v>
      </c>
      <c r="AA9" s="414"/>
      <c r="AB9" s="414"/>
      <c r="AC9" s="414"/>
      <c r="AD9" s="2" t="s">
        <v>116</v>
      </c>
      <c r="AS9" s="2" t="s">
        <v>98</v>
      </c>
    </row>
    <row r="10" spans="1:52" s="2" customFormat="1" ht="22.5" customHeight="1">
      <c r="A10" s="275" t="s">
        <v>137</v>
      </c>
      <c r="B10" s="185"/>
      <c r="C10" s="413" t="s">
        <v>187</v>
      </c>
      <c r="D10" s="185"/>
      <c r="E10" s="185"/>
      <c r="F10" s="185"/>
      <c r="G10" s="739" t="s">
        <v>395</v>
      </c>
      <c r="H10" s="740"/>
      <c r="I10" s="740"/>
      <c r="J10" s="740"/>
      <c r="K10" s="740"/>
      <c r="L10" s="740"/>
      <c r="M10" s="740"/>
      <c r="N10" s="740"/>
      <c r="O10" s="740"/>
      <c r="P10" s="740"/>
      <c r="Q10" s="741"/>
      <c r="R10" s="413" t="s">
        <v>189</v>
      </c>
      <c r="S10" s="413"/>
      <c r="T10" s="413"/>
      <c r="U10" s="413"/>
      <c r="V10" s="277" t="s">
        <v>396</v>
      </c>
      <c r="W10" s="277"/>
      <c r="X10" s="277"/>
      <c r="Y10" s="277"/>
      <c r="Z10" s="185" t="s">
        <v>98</v>
      </c>
      <c r="AA10" s="185"/>
      <c r="AB10" s="185"/>
      <c r="AC10" s="185"/>
      <c r="AD10" s="185"/>
      <c r="AE10" s="185"/>
      <c r="AF10" s="282">
        <v>1647612348</v>
      </c>
      <c r="AG10" s="282"/>
      <c r="AH10" s="282"/>
      <c r="AI10" s="282"/>
      <c r="AJ10" s="282"/>
      <c r="AK10" s="282"/>
      <c r="AL10" s="282"/>
      <c r="AM10" s="282"/>
      <c r="AN10" s="282"/>
      <c r="AO10" s="282"/>
      <c r="AP10" s="283"/>
      <c r="AS10" s="62">
        <f>IF(10-MOD(MID(AF10,1,1)*1+MID(AF10,2,1)*3+MID(AF10,3,1)*7+MID(AF10,4,1)*1+MID(AF10,5,1)*3+MID(AF10,6,1)*7+MID(AF10,7,1)*1+MID(AF10,8,1)*3+INT((MID(AF10,9,1)*5)/10)+MOD(MID(AF10,9,1)*5,10),10)=10,0,10-MOD(MID(AF10,1,1)*1+MID(AF10,2,1)*3+MID(AF10,3,1)*7+MID(AF10,4,1)*1+MID(AF10,5,1)*3+MID(AF10,6,1)*7+MID(AF10,7,1)*1+MID(AF10,8,1)*3+INT((MID(AF10,9,1)*5)/10)+MOD(MID(AF10,9,1)*5,10),10))</f>
        <v>8</v>
      </c>
      <c r="AT10" s="62" t="str">
        <f>IF(INT(MID(AF10,10,1))=AS10,"OK","사업자오류")</f>
        <v>OK</v>
      </c>
    </row>
    <row r="11" spans="1:52" s="2" customFormat="1" ht="10.5" customHeight="1">
      <c r="A11" s="193"/>
      <c r="B11" s="199"/>
      <c r="C11" s="737" t="s">
        <v>385</v>
      </c>
      <c r="D11" s="348"/>
      <c r="E11" s="348"/>
      <c r="F11" s="348"/>
      <c r="G11" s="738">
        <v>21985</v>
      </c>
      <c r="H11" s="738"/>
      <c r="I11" s="738"/>
      <c r="J11" s="738"/>
      <c r="K11" s="738"/>
      <c r="L11" s="738"/>
      <c r="M11" s="738"/>
      <c r="N11" s="738"/>
      <c r="O11" s="738"/>
      <c r="P11" s="738"/>
      <c r="Q11" s="738"/>
      <c r="R11" s="738"/>
      <c r="S11" s="738"/>
      <c r="T11" s="738"/>
      <c r="U11" s="738"/>
      <c r="V11" s="199" t="s">
        <v>99</v>
      </c>
      <c r="W11" s="199"/>
      <c r="X11" s="199"/>
      <c r="Y11" s="199"/>
      <c r="Z11" s="199" t="s">
        <v>107</v>
      </c>
      <c r="AA11" s="199"/>
      <c r="AB11" s="199"/>
      <c r="AC11" s="199"/>
      <c r="AD11" s="199"/>
      <c r="AE11" s="199"/>
      <c r="AF11" s="199" t="s">
        <v>190</v>
      </c>
      <c r="AG11" s="199"/>
      <c r="AH11" s="199"/>
      <c r="AI11" s="199"/>
      <c r="AJ11" s="199"/>
      <c r="AK11" s="199"/>
      <c r="AL11" s="199" t="s">
        <v>109</v>
      </c>
      <c r="AM11" s="199"/>
      <c r="AN11" s="199"/>
      <c r="AO11" s="199"/>
      <c r="AP11" s="286"/>
      <c r="AS11" s="2" t="s">
        <v>276</v>
      </c>
    </row>
    <row r="12" spans="1:52" s="2" customFormat="1" ht="13.5" customHeight="1">
      <c r="A12" s="193"/>
      <c r="B12" s="199"/>
      <c r="C12" s="348"/>
      <c r="D12" s="348"/>
      <c r="E12" s="348"/>
      <c r="F12" s="348"/>
      <c r="G12" s="738"/>
      <c r="H12" s="738"/>
      <c r="I12" s="738"/>
      <c r="J12" s="738"/>
      <c r="K12" s="738"/>
      <c r="L12" s="738"/>
      <c r="M12" s="738"/>
      <c r="N12" s="738"/>
      <c r="O12" s="738"/>
      <c r="P12" s="738"/>
      <c r="Q12" s="738"/>
      <c r="R12" s="738"/>
      <c r="S12" s="738"/>
      <c r="T12" s="738"/>
      <c r="U12" s="738"/>
      <c r="V12" s="199"/>
      <c r="W12" s="199"/>
      <c r="X12" s="199"/>
      <c r="Y12" s="199"/>
      <c r="Z12" s="287" t="s">
        <v>397</v>
      </c>
      <c r="AA12" s="287"/>
      <c r="AB12" s="287"/>
      <c r="AC12" s="287"/>
      <c r="AD12" s="287"/>
      <c r="AE12" s="287"/>
      <c r="AF12" s="287" t="s">
        <v>398</v>
      </c>
      <c r="AG12" s="287"/>
      <c r="AH12" s="287"/>
      <c r="AI12" s="287"/>
      <c r="AJ12" s="287"/>
      <c r="AK12" s="287"/>
      <c r="AL12" s="287" t="s">
        <v>386</v>
      </c>
      <c r="AM12" s="287"/>
      <c r="AN12" s="287"/>
      <c r="AO12" s="287"/>
      <c r="AP12" s="288"/>
      <c r="AS12" s="62" t="e">
        <f>MOD(11-MOD(MID(G11,1,1)*2+MID(G11,2,1)*3+MID(G11,3,1)*4+MID(G11,4,1)*5+MID(G11,5,1)*6+MID(G11,6,1)*7+MID(G11,7,1)*8+MID(G11,8,1)*9+MID(G11,9,1)*2+MID(G11,10,1)*3+MID(G11,11,1)*4+MID(G11,12,1)*5,11),10)</f>
        <v>#VALUE!</v>
      </c>
      <c r="AT12" s="62" t="e">
        <f>IF(INT(MID(G11,13,1))=AS12,"OK","주민오류")</f>
        <v>#VALUE!</v>
      </c>
    </row>
    <row r="13" spans="1:52" s="2" customFormat="1" ht="13.5" customHeight="1">
      <c r="A13" s="276"/>
      <c r="B13" s="262"/>
      <c r="C13" s="262" t="s">
        <v>186</v>
      </c>
      <c r="D13" s="262"/>
      <c r="E13" s="262"/>
      <c r="F13" s="262"/>
      <c r="G13" s="736" t="s">
        <v>400</v>
      </c>
      <c r="H13" s="736"/>
      <c r="I13" s="736"/>
      <c r="J13" s="736"/>
      <c r="K13" s="736"/>
      <c r="L13" s="736"/>
      <c r="M13" s="736"/>
      <c r="N13" s="736"/>
      <c r="O13" s="736"/>
      <c r="P13" s="736"/>
      <c r="Q13" s="736"/>
      <c r="R13" s="736"/>
      <c r="S13" s="736"/>
      <c r="T13" s="736"/>
      <c r="U13" s="736"/>
      <c r="V13" s="736"/>
      <c r="W13" s="736"/>
      <c r="X13" s="736"/>
      <c r="Y13" s="736"/>
      <c r="Z13" s="262" t="s">
        <v>110</v>
      </c>
      <c r="AA13" s="262"/>
      <c r="AB13" s="262"/>
      <c r="AC13" s="262"/>
      <c r="AD13" s="262"/>
      <c r="AE13" s="262"/>
      <c r="AF13" s="291" t="s">
        <v>399</v>
      </c>
      <c r="AG13" s="290"/>
      <c r="AH13" s="290"/>
      <c r="AI13" s="290"/>
      <c r="AJ13" s="290"/>
      <c r="AK13" s="290"/>
      <c r="AL13" s="290"/>
      <c r="AM13" s="290"/>
      <c r="AN13" s="290"/>
      <c r="AO13" s="290"/>
      <c r="AP13" s="292"/>
    </row>
    <row r="14" spans="1:52" ht="3" customHeight="1">
      <c r="W14" s="39"/>
    </row>
    <row r="15" spans="1:52" ht="13.5" customHeight="1">
      <c r="A15" s="188" t="s">
        <v>285</v>
      </c>
      <c r="B15" s="185"/>
      <c r="C15" s="185"/>
      <c r="D15" s="185"/>
      <c r="E15" s="185"/>
      <c r="F15" s="185"/>
      <c r="G15" s="185"/>
      <c r="H15" s="185"/>
      <c r="I15" s="185"/>
      <c r="J15" s="185"/>
      <c r="K15" s="185"/>
      <c r="L15" s="185"/>
      <c r="M15" s="185"/>
      <c r="N15" s="185"/>
      <c r="O15" s="185"/>
      <c r="P15" s="185"/>
      <c r="Q15" s="185"/>
      <c r="R15" s="185"/>
      <c r="S15" s="185"/>
      <c r="T15" s="185"/>
      <c r="U15" s="185"/>
      <c r="V15" s="185"/>
      <c r="W15" s="185"/>
      <c r="X15" s="185"/>
      <c r="Y15" s="185"/>
      <c r="Z15" s="185"/>
      <c r="AA15" s="185"/>
      <c r="AB15" s="185"/>
      <c r="AC15" s="185"/>
      <c r="AD15" s="185"/>
      <c r="AE15" s="185"/>
      <c r="AF15" s="185"/>
      <c r="AG15" s="185"/>
      <c r="AH15" s="185"/>
      <c r="AI15" s="185"/>
      <c r="AJ15" s="185"/>
      <c r="AK15" s="185"/>
      <c r="AL15" s="185"/>
      <c r="AM15" s="185"/>
      <c r="AN15" s="185"/>
      <c r="AO15" s="185"/>
      <c r="AP15" s="189"/>
    </row>
    <row r="16" spans="1:52" ht="13.5" customHeight="1">
      <c r="A16" s="193" t="s">
        <v>1</v>
      </c>
      <c r="B16" s="199"/>
      <c r="C16" s="199"/>
      <c r="D16" s="199"/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199"/>
      <c r="R16" s="199"/>
      <c r="S16" s="199"/>
      <c r="T16" s="199"/>
      <c r="U16" s="199"/>
      <c r="V16" s="199" t="s">
        <v>202</v>
      </c>
      <c r="W16" s="199"/>
      <c r="X16" s="199"/>
      <c r="Y16" s="199"/>
      <c r="Z16" s="199"/>
      <c r="AA16" s="199"/>
      <c r="AB16" s="199"/>
      <c r="AC16" s="199"/>
      <c r="AD16" s="199"/>
      <c r="AE16" s="199" t="s">
        <v>4</v>
      </c>
      <c r="AF16" s="199"/>
      <c r="AG16" s="199"/>
      <c r="AH16" s="199" t="s">
        <v>185</v>
      </c>
      <c r="AI16" s="199"/>
      <c r="AJ16" s="199"/>
      <c r="AK16" s="199"/>
      <c r="AL16" s="199"/>
      <c r="AM16" s="199"/>
      <c r="AN16" s="199"/>
      <c r="AO16" s="199"/>
      <c r="AP16" s="286"/>
      <c r="AZ16" s="1">
        <v>18</v>
      </c>
    </row>
    <row r="17" spans="1:45" ht="6" customHeight="1">
      <c r="A17" s="546" t="s">
        <v>161</v>
      </c>
      <c r="B17" s="547"/>
      <c r="C17" s="295" t="s">
        <v>153</v>
      </c>
      <c r="D17" s="297"/>
      <c r="E17" s="513" t="s">
        <v>147</v>
      </c>
      <c r="F17" s="514"/>
      <c r="G17" s="514"/>
      <c r="H17" s="514"/>
      <c r="I17" s="514"/>
      <c r="J17" s="514"/>
      <c r="K17" s="514"/>
      <c r="L17" s="514"/>
      <c r="M17" s="514"/>
      <c r="N17" s="514"/>
      <c r="O17" s="514"/>
      <c r="P17" s="514"/>
      <c r="Q17" s="514"/>
      <c r="R17" s="514"/>
      <c r="S17" s="226"/>
      <c r="T17" s="460" t="s">
        <v>148</v>
      </c>
      <c r="U17" s="461"/>
      <c r="V17" s="627">
        <v>3264000</v>
      </c>
      <c r="W17" s="628"/>
      <c r="X17" s="628"/>
      <c r="Y17" s="628"/>
      <c r="Z17" s="628"/>
      <c r="AA17" s="628"/>
      <c r="AB17" s="628"/>
      <c r="AC17" s="628"/>
      <c r="AD17" s="629"/>
      <c r="AE17" s="687">
        <v>10</v>
      </c>
      <c r="AF17" s="689" t="s">
        <v>149</v>
      </c>
      <c r="AG17" s="685">
        <v>100</v>
      </c>
      <c r="AH17" s="627">
        <f>TRUNC(V17*AE17/AG17,0)</f>
        <v>326400</v>
      </c>
      <c r="AI17" s="628"/>
      <c r="AJ17" s="628"/>
      <c r="AK17" s="628"/>
      <c r="AL17" s="628"/>
      <c r="AM17" s="628"/>
      <c r="AN17" s="628"/>
      <c r="AO17" s="628"/>
      <c r="AP17" s="628"/>
    </row>
    <row r="18" spans="1:45" ht="6" customHeight="1">
      <c r="A18" s="458"/>
      <c r="B18" s="548"/>
      <c r="C18" s="551"/>
      <c r="D18" s="552"/>
      <c r="E18" s="499"/>
      <c r="F18" s="500"/>
      <c r="G18" s="500"/>
      <c r="H18" s="500"/>
      <c r="I18" s="500"/>
      <c r="J18" s="500"/>
      <c r="K18" s="500"/>
      <c r="L18" s="500"/>
      <c r="M18" s="500"/>
      <c r="N18" s="500"/>
      <c r="O18" s="500"/>
      <c r="P18" s="500"/>
      <c r="Q18" s="500"/>
      <c r="R18" s="500"/>
      <c r="S18" s="224"/>
      <c r="T18" s="466"/>
      <c r="U18" s="482"/>
      <c r="V18" s="610">
        <f>V17</f>
        <v>3264000</v>
      </c>
      <c r="W18" s="610"/>
      <c r="X18" s="610"/>
      <c r="Y18" s="610"/>
      <c r="Z18" s="610"/>
      <c r="AA18" s="610"/>
      <c r="AB18" s="610"/>
      <c r="AC18" s="610"/>
      <c r="AD18" s="610"/>
      <c r="AE18" s="688"/>
      <c r="AF18" s="690"/>
      <c r="AG18" s="686"/>
      <c r="AH18" s="610">
        <f>AH17</f>
        <v>326400</v>
      </c>
      <c r="AI18" s="610"/>
      <c r="AJ18" s="610"/>
      <c r="AK18" s="610"/>
      <c r="AL18" s="610"/>
      <c r="AM18" s="610"/>
      <c r="AN18" s="610"/>
      <c r="AO18" s="610"/>
      <c r="AP18" s="611"/>
      <c r="AS18" s="48">
        <f>AH18/V18</f>
        <v>0.1</v>
      </c>
    </row>
    <row r="19" spans="1:45" ht="6" customHeight="1">
      <c r="A19" s="458"/>
      <c r="B19" s="548"/>
      <c r="C19" s="551"/>
      <c r="D19" s="552"/>
      <c r="E19" s="513" t="s">
        <v>371</v>
      </c>
      <c r="F19" s="514"/>
      <c r="G19" s="514"/>
      <c r="H19" s="514"/>
      <c r="I19" s="514"/>
      <c r="J19" s="514"/>
      <c r="K19" s="514"/>
      <c r="L19" s="514"/>
      <c r="M19" s="514"/>
      <c r="N19" s="514"/>
      <c r="O19" s="514"/>
      <c r="P19" s="514"/>
      <c r="Q19" s="514"/>
      <c r="R19" s="514"/>
      <c r="S19" s="226"/>
      <c r="T19" s="460" t="s">
        <v>7</v>
      </c>
      <c r="U19" s="461"/>
      <c r="V19" s="627"/>
      <c r="W19" s="628"/>
      <c r="X19" s="628"/>
      <c r="Y19" s="628"/>
      <c r="Z19" s="628"/>
      <c r="AA19" s="628"/>
      <c r="AB19" s="628"/>
      <c r="AC19" s="628"/>
      <c r="AD19" s="629"/>
      <c r="AE19" s="687">
        <v>10</v>
      </c>
      <c r="AF19" s="689" t="s">
        <v>149</v>
      </c>
      <c r="AG19" s="685">
        <v>100</v>
      </c>
      <c r="AH19" s="627">
        <f>TRUNC(V19*AE19/AG19,0)</f>
        <v>0</v>
      </c>
      <c r="AI19" s="628"/>
      <c r="AJ19" s="628"/>
      <c r="AK19" s="628"/>
      <c r="AL19" s="628"/>
      <c r="AM19" s="628"/>
      <c r="AN19" s="628"/>
      <c r="AO19" s="628"/>
      <c r="AP19" s="628"/>
    </row>
    <row r="20" spans="1:45" ht="7.5" customHeight="1">
      <c r="A20" s="458"/>
      <c r="B20" s="548"/>
      <c r="C20" s="551"/>
      <c r="D20" s="552"/>
      <c r="E20" s="499"/>
      <c r="F20" s="500"/>
      <c r="G20" s="500"/>
      <c r="H20" s="500"/>
      <c r="I20" s="500"/>
      <c r="J20" s="500"/>
      <c r="K20" s="500"/>
      <c r="L20" s="500"/>
      <c r="M20" s="500"/>
      <c r="N20" s="500"/>
      <c r="O20" s="500"/>
      <c r="P20" s="500"/>
      <c r="Q20" s="500"/>
      <c r="R20" s="500"/>
      <c r="S20" s="224"/>
      <c r="T20" s="466"/>
      <c r="U20" s="482"/>
      <c r="V20" s="610">
        <f>V19</f>
        <v>0</v>
      </c>
      <c r="W20" s="610"/>
      <c r="X20" s="610"/>
      <c r="Y20" s="610"/>
      <c r="Z20" s="610"/>
      <c r="AA20" s="610"/>
      <c r="AB20" s="610"/>
      <c r="AC20" s="610"/>
      <c r="AD20" s="610"/>
      <c r="AE20" s="688"/>
      <c r="AF20" s="690"/>
      <c r="AG20" s="686"/>
      <c r="AH20" s="610">
        <f>AH19</f>
        <v>0</v>
      </c>
      <c r="AI20" s="610"/>
      <c r="AJ20" s="610"/>
      <c r="AK20" s="610"/>
      <c r="AL20" s="610"/>
      <c r="AM20" s="610"/>
      <c r="AN20" s="610"/>
      <c r="AO20" s="610"/>
      <c r="AP20" s="611"/>
      <c r="AS20" s="48" t="e">
        <f>AH20/V20</f>
        <v>#DIV/0!</v>
      </c>
    </row>
    <row r="21" spans="1:45" ht="6" customHeight="1">
      <c r="A21" s="458"/>
      <c r="B21" s="548"/>
      <c r="C21" s="551"/>
      <c r="D21" s="552"/>
      <c r="E21" s="515" t="s">
        <v>372</v>
      </c>
      <c r="F21" s="516"/>
      <c r="G21" s="516"/>
      <c r="H21" s="516"/>
      <c r="I21" s="516"/>
      <c r="J21" s="516"/>
      <c r="K21" s="516"/>
      <c r="L21" s="516"/>
      <c r="M21" s="516"/>
      <c r="N21" s="516"/>
      <c r="O21" s="516"/>
      <c r="P21" s="516"/>
      <c r="Q21" s="516"/>
      <c r="R21" s="516"/>
      <c r="S21" s="517"/>
      <c r="T21" s="460" t="s">
        <v>9</v>
      </c>
      <c r="U21" s="461"/>
      <c r="V21" s="627"/>
      <c r="W21" s="628"/>
      <c r="X21" s="628"/>
      <c r="Y21" s="628"/>
      <c r="Z21" s="628"/>
      <c r="AA21" s="628"/>
      <c r="AB21" s="628"/>
      <c r="AC21" s="628"/>
      <c r="AD21" s="629"/>
      <c r="AE21" s="687">
        <v>10</v>
      </c>
      <c r="AF21" s="689" t="s">
        <v>149</v>
      </c>
      <c r="AG21" s="685">
        <v>100</v>
      </c>
      <c r="AH21" s="627">
        <f>TRUNC(V21*AE21/AG21,0)</f>
        <v>0</v>
      </c>
      <c r="AI21" s="628"/>
      <c r="AJ21" s="628"/>
      <c r="AK21" s="628"/>
      <c r="AL21" s="628"/>
      <c r="AM21" s="628"/>
      <c r="AN21" s="628"/>
      <c r="AO21" s="628"/>
      <c r="AP21" s="628"/>
    </row>
    <row r="22" spans="1:45" ht="7.5" customHeight="1">
      <c r="A22" s="458"/>
      <c r="B22" s="548"/>
      <c r="C22" s="551"/>
      <c r="D22" s="552"/>
      <c r="E22" s="518"/>
      <c r="F22" s="519"/>
      <c r="G22" s="519"/>
      <c r="H22" s="519"/>
      <c r="I22" s="519"/>
      <c r="J22" s="519"/>
      <c r="K22" s="519"/>
      <c r="L22" s="519"/>
      <c r="M22" s="519"/>
      <c r="N22" s="519"/>
      <c r="O22" s="519"/>
      <c r="P22" s="519"/>
      <c r="Q22" s="519"/>
      <c r="R22" s="519"/>
      <c r="S22" s="520"/>
      <c r="T22" s="466"/>
      <c r="U22" s="482"/>
      <c r="V22" s="610">
        <f>V21</f>
        <v>0</v>
      </c>
      <c r="W22" s="610"/>
      <c r="X22" s="610"/>
      <c r="Y22" s="610"/>
      <c r="Z22" s="610"/>
      <c r="AA22" s="610"/>
      <c r="AB22" s="610"/>
      <c r="AC22" s="610"/>
      <c r="AD22" s="610"/>
      <c r="AE22" s="694"/>
      <c r="AF22" s="695"/>
      <c r="AG22" s="696"/>
      <c r="AH22" s="610">
        <f>TRUNC(V22*AE21/AG21,0)</f>
        <v>0</v>
      </c>
      <c r="AI22" s="610"/>
      <c r="AJ22" s="610"/>
      <c r="AK22" s="610"/>
      <c r="AL22" s="610"/>
      <c r="AM22" s="610"/>
      <c r="AN22" s="610"/>
      <c r="AO22" s="610"/>
      <c r="AP22" s="611"/>
      <c r="AS22" s="48" t="e">
        <f t="shared" ref="AS22:AS68" si="0">AH22/V22</f>
        <v>#DIV/0!</v>
      </c>
    </row>
    <row r="23" spans="1:45" ht="6" customHeight="1">
      <c r="A23" s="458"/>
      <c r="B23" s="548"/>
      <c r="C23" s="551"/>
      <c r="D23" s="552"/>
      <c r="E23" s="513" t="s">
        <v>373</v>
      </c>
      <c r="F23" s="514"/>
      <c r="G23" s="514"/>
      <c r="H23" s="514"/>
      <c r="I23" s="514"/>
      <c r="J23" s="514"/>
      <c r="K23" s="514"/>
      <c r="L23" s="514"/>
      <c r="M23" s="514"/>
      <c r="N23" s="514"/>
      <c r="O23" s="514"/>
      <c r="P23" s="514"/>
      <c r="Q23" s="514"/>
      <c r="R23" s="514"/>
      <c r="S23" s="226"/>
      <c r="T23" s="460" t="s">
        <v>11</v>
      </c>
      <c r="U23" s="461"/>
      <c r="V23" s="627"/>
      <c r="W23" s="628"/>
      <c r="X23" s="628"/>
      <c r="Y23" s="628"/>
      <c r="Z23" s="628"/>
      <c r="AA23" s="628"/>
      <c r="AB23" s="628"/>
      <c r="AC23" s="628"/>
      <c r="AD23" s="629"/>
      <c r="AE23" s="694"/>
      <c r="AF23" s="695"/>
      <c r="AG23" s="696"/>
      <c r="AH23" s="627">
        <f>TRUNC(V23*AE21/AG21,0)</f>
        <v>0</v>
      </c>
      <c r="AI23" s="628"/>
      <c r="AJ23" s="628"/>
      <c r="AK23" s="628"/>
      <c r="AL23" s="628"/>
      <c r="AM23" s="628"/>
      <c r="AN23" s="628"/>
      <c r="AO23" s="628"/>
      <c r="AP23" s="628"/>
    </row>
    <row r="24" spans="1:45" ht="7.5" customHeight="1">
      <c r="A24" s="458"/>
      <c r="B24" s="548"/>
      <c r="C24" s="298"/>
      <c r="D24" s="300"/>
      <c r="E24" s="499"/>
      <c r="F24" s="500"/>
      <c r="G24" s="500"/>
      <c r="H24" s="500"/>
      <c r="I24" s="500"/>
      <c r="J24" s="500"/>
      <c r="K24" s="500"/>
      <c r="L24" s="500"/>
      <c r="M24" s="500"/>
      <c r="N24" s="500"/>
      <c r="O24" s="500"/>
      <c r="P24" s="500"/>
      <c r="Q24" s="500"/>
      <c r="R24" s="500"/>
      <c r="S24" s="224"/>
      <c r="T24" s="466"/>
      <c r="U24" s="482"/>
      <c r="V24" s="610">
        <f>V23</f>
        <v>0</v>
      </c>
      <c r="W24" s="610"/>
      <c r="X24" s="610"/>
      <c r="Y24" s="610"/>
      <c r="Z24" s="610"/>
      <c r="AA24" s="610"/>
      <c r="AB24" s="610"/>
      <c r="AC24" s="610"/>
      <c r="AD24" s="610"/>
      <c r="AE24" s="688"/>
      <c r="AF24" s="690"/>
      <c r="AG24" s="686"/>
      <c r="AH24" s="610">
        <f>TRUNC(V24*AE21/AG21,0)</f>
        <v>0</v>
      </c>
      <c r="AI24" s="610"/>
      <c r="AJ24" s="610"/>
      <c r="AK24" s="610"/>
      <c r="AL24" s="610"/>
      <c r="AM24" s="610"/>
      <c r="AN24" s="610"/>
      <c r="AO24" s="610"/>
      <c r="AP24" s="611"/>
      <c r="AS24" s="48" t="e">
        <f t="shared" si="0"/>
        <v>#DIV/0!</v>
      </c>
    </row>
    <row r="25" spans="1:45" ht="6" customHeight="1">
      <c r="A25" s="458"/>
      <c r="B25" s="548"/>
      <c r="C25" s="557" t="s">
        <v>154</v>
      </c>
      <c r="D25" s="558"/>
      <c r="E25" s="513" t="s">
        <v>374</v>
      </c>
      <c r="F25" s="514"/>
      <c r="G25" s="514"/>
      <c r="H25" s="514"/>
      <c r="I25" s="514"/>
      <c r="J25" s="514"/>
      <c r="K25" s="514"/>
      <c r="L25" s="514"/>
      <c r="M25" s="514"/>
      <c r="N25" s="514"/>
      <c r="O25" s="514"/>
      <c r="P25" s="514"/>
      <c r="Q25" s="514"/>
      <c r="R25" s="514"/>
      <c r="S25" s="226"/>
      <c r="T25" s="460" t="s">
        <v>16</v>
      </c>
      <c r="U25" s="461"/>
      <c r="V25" s="627"/>
      <c r="W25" s="628"/>
      <c r="X25" s="628"/>
      <c r="Y25" s="628"/>
      <c r="Z25" s="628"/>
      <c r="AA25" s="628"/>
      <c r="AB25" s="628"/>
      <c r="AC25" s="628"/>
      <c r="AD25" s="629"/>
      <c r="AE25" s="687">
        <v>0</v>
      </c>
      <c r="AF25" s="689" t="s">
        <v>149</v>
      </c>
      <c r="AG25" s="685">
        <v>100</v>
      </c>
      <c r="AH25" s="627">
        <f>TRUNC(V25*AE25/AG25,0)</f>
        <v>0</v>
      </c>
      <c r="AI25" s="628"/>
      <c r="AJ25" s="628"/>
      <c r="AK25" s="628"/>
      <c r="AL25" s="628"/>
      <c r="AM25" s="628"/>
      <c r="AN25" s="628"/>
      <c r="AO25" s="628"/>
      <c r="AP25" s="628"/>
    </row>
    <row r="26" spans="1:45" ht="7.5" customHeight="1">
      <c r="A26" s="458"/>
      <c r="B26" s="548"/>
      <c r="C26" s="559"/>
      <c r="D26" s="560"/>
      <c r="E26" s="499"/>
      <c r="F26" s="500"/>
      <c r="G26" s="500"/>
      <c r="H26" s="500"/>
      <c r="I26" s="500"/>
      <c r="J26" s="500"/>
      <c r="K26" s="500"/>
      <c r="L26" s="500"/>
      <c r="M26" s="500"/>
      <c r="N26" s="500"/>
      <c r="O26" s="500"/>
      <c r="P26" s="500"/>
      <c r="Q26" s="500"/>
      <c r="R26" s="500"/>
      <c r="S26" s="224"/>
      <c r="T26" s="466"/>
      <c r="U26" s="482"/>
      <c r="V26" s="610">
        <f>V25</f>
        <v>0</v>
      </c>
      <c r="W26" s="610"/>
      <c r="X26" s="610"/>
      <c r="Y26" s="610"/>
      <c r="Z26" s="610"/>
      <c r="AA26" s="610"/>
      <c r="AB26" s="610"/>
      <c r="AC26" s="610"/>
      <c r="AD26" s="610"/>
      <c r="AE26" s="688"/>
      <c r="AF26" s="690"/>
      <c r="AG26" s="686"/>
      <c r="AH26" s="610">
        <f>AH25</f>
        <v>0</v>
      </c>
      <c r="AI26" s="610"/>
      <c r="AJ26" s="610"/>
      <c r="AK26" s="610"/>
      <c r="AL26" s="610"/>
      <c r="AM26" s="610"/>
      <c r="AN26" s="610"/>
      <c r="AO26" s="610"/>
      <c r="AP26" s="611"/>
      <c r="AS26" s="48" t="e">
        <f t="shared" si="0"/>
        <v>#DIV/0!</v>
      </c>
    </row>
    <row r="27" spans="1:45" ht="6" customHeight="1">
      <c r="A27" s="458"/>
      <c r="B27" s="548"/>
      <c r="C27" s="559"/>
      <c r="D27" s="560"/>
      <c r="E27" s="513" t="s">
        <v>375</v>
      </c>
      <c r="F27" s="514"/>
      <c r="G27" s="514"/>
      <c r="H27" s="514"/>
      <c r="I27" s="514"/>
      <c r="J27" s="514"/>
      <c r="K27" s="514"/>
      <c r="L27" s="514"/>
      <c r="M27" s="514"/>
      <c r="N27" s="514"/>
      <c r="O27" s="514"/>
      <c r="P27" s="514"/>
      <c r="Q27" s="514"/>
      <c r="R27" s="514"/>
      <c r="S27" s="226"/>
      <c r="T27" s="460" t="s">
        <v>19</v>
      </c>
      <c r="U27" s="461"/>
      <c r="V27" s="627"/>
      <c r="W27" s="628"/>
      <c r="X27" s="628"/>
      <c r="Y27" s="628"/>
      <c r="Z27" s="628"/>
      <c r="AA27" s="628"/>
      <c r="AB27" s="628"/>
      <c r="AC27" s="628"/>
      <c r="AD27" s="629"/>
      <c r="AE27" s="687">
        <v>0</v>
      </c>
      <c r="AF27" s="689" t="s">
        <v>149</v>
      </c>
      <c r="AG27" s="685">
        <v>100</v>
      </c>
      <c r="AH27" s="627">
        <f>TRUNC(V27*AE27/AG27,0)</f>
        <v>0</v>
      </c>
      <c r="AI27" s="628"/>
      <c r="AJ27" s="628"/>
      <c r="AK27" s="628"/>
      <c r="AL27" s="628"/>
      <c r="AM27" s="628"/>
      <c r="AN27" s="628"/>
      <c r="AO27" s="628"/>
      <c r="AP27" s="628"/>
    </row>
    <row r="28" spans="1:45" ht="7.5" customHeight="1">
      <c r="A28" s="458"/>
      <c r="B28" s="548"/>
      <c r="C28" s="561"/>
      <c r="D28" s="562"/>
      <c r="E28" s="499"/>
      <c r="F28" s="500"/>
      <c r="G28" s="500"/>
      <c r="H28" s="500"/>
      <c r="I28" s="500"/>
      <c r="J28" s="500"/>
      <c r="K28" s="500"/>
      <c r="L28" s="500"/>
      <c r="M28" s="500"/>
      <c r="N28" s="500"/>
      <c r="O28" s="500"/>
      <c r="P28" s="500"/>
      <c r="Q28" s="500"/>
      <c r="R28" s="500"/>
      <c r="S28" s="224"/>
      <c r="T28" s="466"/>
      <c r="U28" s="482"/>
      <c r="V28" s="610">
        <f>V27</f>
        <v>0</v>
      </c>
      <c r="W28" s="610"/>
      <c r="X28" s="610"/>
      <c r="Y28" s="610"/>
      <c r="Z28" s="610"/>
      <c r="AA28" s="610"/>
      <c r="AB28" s="610"/>
      <c r="AC28" s="610"/>
      <c r="AD28" s="610"/>
      <c r="AE28" s="688"/>
      <c r="AF28" s="690"/>
      <c r="AG28" s="686"/>
      <c r="AH28" s="610">
        <f>AH27</f>
        <v>0</v>
      </c>
      <c r="AI28" s="610"/>
      <c r="AJ28" s="610"/>
      <c r="AK28" s="610"/>
      <c r="AL28" s="610"/>
      <c r="AM28" s="610"/>
      <c r="AN28" s="610"/>
      <c r="AO28" s="610"/>
      <c r="AP28" s="611"/>
      <c r="AS28" s="48" t="e">
        <f t="shared" si="0"/>
        <v>#DIV/0!</v>
      </c>
    </row>
    <row r="29" spans="1:45" ht="6" customHeight="1">
      <c r="A29" s="458"/>
      <c r="B29" s="548"/>
      <c r="C29" s="513" t="s">
        <v>155</v>
      </c>
      <c r="D29" s="514"/>
      <c r="E29" s="514"/>
      <c r="F29" s="514"/>
      <c r="G29" s="514"/>
      <c r="H29" s="514"/>
      <c r="I29" s="514"/>
      <c r="J29" s="514"/>
      <c r="K29" s="514"/>
      <c r="L29" s="514"/>
      <c r="M29" s="514"/>
      <c r="N29" s="514"/>
      <c r="O29" s="514"/>
      <c r="P29" s="514"/>
      <c r="Q29" s="514"/>
      <c r="R29" s="514"/>
      <c r="S29" s="226"/>
      <c r="T29" s="460" t="s">
        <v>21</v>
      </c>
      <c r="U29" s="461"/>
      <c r="V29" s="627"/>
      <c r="W29" s="628"/>
      <c r="X29" s="628"/>
      <c r="Y29" s="628"/>
      <c r="Z29" s="628"/>
      <c r="AA29" s="628"/>
      <c r="AB29" s="628"/>
      <c r="AC29" s="628"/>
      <c r="AD29" s="629"/>
      <c r="AE29" s="72"/>
      <c r="AF29" s="73"/>
      <c r="AG29" s="74"/>
      <c r="AH29" s="627">
        <v>0</v>
      </c>
      <c r="AI29" s="628"/>
      <c r="AJ29" s="628"/>
      <c r="AK29" s="628"/>
      <c r="AL29" s="628"/>
      <c r="AM29" s="628"/>
      <c r="AN29" s="628"/>
      <c r="AO29" s="628"/>
      <c r="AP29" s="628"/>
    </row>
    <row r="30" spans="1:45" ht="7.5" customHeight="1">
      <c r="A30" s="458"/>
      <c r="B30" s="548"/>
      <c r="C30" s="499"/>
      <c r="D30" s="500"/>
      <c r="E30" s="500"/>
      <c r="F30" s="500"/>
      <c r="G30" s="500"/>
      <c r="H30" s="500"/>
      <c r="I30" s="500"/>
      <c r="J30" s="500"/>
      <c r="K30" s="500"/>
      <c r="L30" s="500"/>
      <c r="M30" s="500"/>
      <c r="N30" s="500"/>
      <c r="O30" s="500"/>
      <c r="P30" s="500"/>
      <c r="Q30" s="500"/>
      <c r="R30" s="500"/>
      <c r="S30" s="224"/>
      <c r="T30" s="466"/>
      <c r="U30" s="482"/>
      <c r="V30" s="610">
        <f>V29</f>
        <v>0</v>
      </c>
      <c r="W30" s="610"/>
      <c r="X30" s="610"/>
      <c r="Y30" s="610"/>
      <c r="Z30" s="610"/>
      <c r="AA30" s="610"/>
      <c r="AB30" s="610"/>
      <c r="AC30" s="610"/>
      <c r="AD30" s="610"/>
      <c r="AE30" s="347"/>
      <c r="AF30" s="347"/>
      <c r="AG30" s="347"/>
      <c r="AH30" s="678">
        <f>AH29</f>
        <v>0</v>
      </c>
      <c r="AI30" s="679"/>
      <c r="AJ30" s="679"/>
      <c r="AK30" s="679"/>
      <c r="AL30" s="679"/>
      <c r="AM30" s="679"/>
      <c r="AN30" s="679"/>
      <c r="AO30" s="679"/>
      <c r="AP30" s="680"/>
      <c r="AS30" s="48" t="e">
        <f t="shared" si="0"/>
        <v>#DIV/0!</v>
      </c>
    </row>
    <row r="31" spans="1:45" ht="6" customHeight="1">
      <c r="A31" s="458"/>
      <c r="B31" s="548"/>
      <c r="C31" s="513" t="s">
        <v>376</v>
      </c>
      <c r="D31" s="514"/>
      <c r="E31" s="514"/>
      <c r="F31" s="514"/>
      <c r="G31" s="514"/>
      <c r="H31" s="514"/>
      <c r="I31" s="514"/>
      <c r="J31" s="514"/>
      <c r="K31" s="514"/>
      <c r="L31" s="514"/>
      <c r="M31" s="514"/>
      <c r="N31" s="514"/>
      <c r="O31" s="514"/>
      <c r="P31" s="514"/>
      <c r="Q31" s="514"/>
      <c r="R31" s="514"/>
      <c r="S31" s="226"/>
      <c r="T31" s="460" t="s">
        <v>25</v>
      </c>
      <c r="U31" s="461"/>
      <c r="V31" s="627"/>
      <c r="W31" s="628"/>
      <c r="X31" s="628"/>
      <c r="Y31" s="628"/>
      <c r="Z31" s="628"/>
      <c r="AA31" s="628"/>
      <c r="AB31" s="628"/>
      <c r="AC31" s="628"/>
      <c r="AD31" s="629"/>
      <c r="AE31" s="72"/>
      <c r="AF31" s="73"/>
      <c r="AG31" s="74"/>
      <c r="AH31" s="627">
        <v>0</v>
      </c>
      <c r="AI31" s="628"/>
      <c r="AJ31" s="628"/>
      <c r="AK31" s="628"/>
      <c r="AL31" s="628"/>
      <c r="AM31" s="628"/>
      <c r="AN31" s="628"/>
      <c r="AO31" s="628"/>
      <c r="AP31" s="628"/>
    </row>
    <row r="32" spans="1:45" ht="7.5" customHeight="1">
      <c r="A32" s="458"/>
      <c r="B32" s="548"/>
      <c r="C32" s="499"/>
      <c r="D32" s="500"/>
      <c r="E32" s="500"/>
      <c r="F32" s="500"/>
      <c r="G32" s="500"/>
      <c r="H32" s="500"/>
      <c r="I32" s="500"/>
      <c r="J32" s="500"/>
      <c r="K32" s="500"/>
      <c r="L32" s="500"/>
      <c r="M32" s="500"/>
      <c r="N32" s="500"/>
      <c r="O32" s="500"/>
      <c r="P32" s="500"/>
      <c r="Q32" s="500"/>
      <c r="R32" s="500"/>
      <c r="S32" s="224"/>
      <c r="T32" s="466"/>
      <c r="U32" s="482"/>
      <c r="V32" s="610">
        <f>V31</f>
        <v>0</v>
      </c>
      <c r="W32" s="610"/>
      <c r="X32" s="610"/>
      <c r="Y32" s="610"/>
      <c r="Z32" s="610"/>
      <c r="AA32" s="610"/>
      <c r="AB32" s="610"/>
      <c r="AC32" s="610"/>
      <c r="AD32" s="610"/>
      <c r="AE32" s="675"/>
      <c r="AF32" s="676"/>
      <c r="AG32" s="677"/>
      <c r="AH32" s="678">
        <f>AH31</f>
        <v>0</v>
      </c>
      <c r="AI32" s="679"/>
      <c r="AJ32" s="679"/>
      <c r="AK32" s="679"/>
      <c r="AL32" s="679"/>
      <c r="AM32" s="679"/>
      <c r="AN32" s="679"/>
      <c r="AO32" s="679"/>
      <c r="AP32" s="680"/>
      <c r="AS32" s="48" t="e">
        <f t="shared" si="0"/>
        <v>#DIV/0!</v>
      </c>
    </row>
    <row r="33" spans="1:45" ht="6" customHeight="1">
      <c r="A33" s="458"/>
      <c r="B33" s="548"/>
      <c r="C33" s="513" t="s">
        <v>377</v>
      </c>
      <c r="D33" s="514"/>
      <c r="E33" s="514"/>
      <c r="F33" s="514"/>
      <c r="G33" s="514"/>
      <c r="H33" s="514"/>
      <c r="I33" s="514"/>
      <c r="J33" s="514"/>
      <c r="K33" s="514"/>
      <c r="L33" s="514"/>
      <c r="M33" s="514"/>
      <c r="N33" s="514"/>
      <c r="O33" s="514"/>
      <c r="P33" s="514"/>
      <c r="Q33" s="514"/>
      <c r="R33" s="514"/>
      <c r="S33" s="226"/>
      <c r="T33" s="460" t="s">
        <v>26</v>
      </c>
      <c r="U33" s="461"/>
      <c r="V33" s="627">
        <f>SUM(V17,V19,V21,V23,V25,V27,V29,V31)</f>
        <v>3264000</v>
      </c>
      <c r="W33" s="628"/>
      <c r="X33" s="628"/>
      <c r="Y33" s="628"/>
      <c r="Z33" s="628"/>
      <c r="AA33" s="628"/>
      <c r="AB33" s="628"/>
      <c r="AC33" s="628"/>
      <c r="AD33" s="629"/>
      <c r="AE33" s="295" t="s">
        <v>289</v>
      </c>
      <c r="AF33" s="296"/>
      <c r="AG33" s="297"/>
      <c r="AH33" s="627">
        <f>SUM(AH17,AH19,AH21,AH23,AH25,AH27,AH29,AH31)</f>
        <v>326400</v>
      </c>
      <c r="AI33" s="628"/>
      <c r="AJ33" s="628"/>
      <c r="AK33" s="628"/>
      <c r="AL33" s="628"/>
      <c r="AM33" s="628"/>
      <c r="AN33" s="628"/>
      <c r="AO33" s="628"/>
      <c r="AP33" s="628"/>
    </row>
    <row r="34" spans="1:45" ht="7.5" customHeight="1">
      <c r="A34" s="549"/>
      <c r="B34" s="550"/>
      <c r="C34" s="499"/>
      <c r="D34" s="500"/>
      <c r="E34" s="500"/>
      <c r="F34" s="500"/>
      <c r="G34" s="500"/>
      <c r="H34" s="500"/>
      <c r="I34" s="500"/>
      <c r="J34" s="500"/>
      <c r="K34" s="500"/>
      <c r="L34" s="500"/>
      <c r="M34" s="500"/>
      <c r="N34" s="500"/>
      <c r="O34" s="500"/>
      <c r="P34" s="500"/>
      <c r="Q34" s="500"/>
      <c r="R34" s="500"/>
      <c r="S34" s="224"/>
      <c r="T34" s="697"/>
      <c r="U34" s="698"/>
      <c r="V34" s="681">
        <f>SUM(V18,V20,V22,V24,V26,V28,V30,V32)</f>
        <v>3264000</v>
      </c>
      <c r="W34" s="681"/>
      <c r="X34" s="681"/>
      <c r="Y34" s="681"/>
      <c r="Z34" s="681"/>
      <c r="AA34" s="681"/>
      <c r="AB34" s="681"/>
      <c r="AC34" s="681"/>
      <c r="AD34" s="681"/>
      <c r="AE34" s="699"/>
      <c r="AF34" s="700"/>
      <c r="AG34" s="701"/>
      <c r="AH34" s="682">
        <f>SUM(AH18,AH20,AH22,AH24,AH26,AH28,AH30,AH32)</f>
        <v>326400</v>
      </c>
      <c r="AI34" s="683"/>
      <c r="AJ34" s="683"/>
      <c r="AK34" s="683"/>
      <c r="AL34" s="683"/>
      <c r="AM34" s="683"/>
      <c r="AN34" s="683"/>
      <c r="AO34" s="683"/>
      <c r="AP34" s="684"/>
      <c r="AS34" s="48">
        <f t="shared" si="0"/>
        <v>0.1</v>
      </c>
    </row>
    <row r="35" spans="1:45" ht="6" customHeight="1">
      <c r="A35" s="458" t="s">
        <v>160</v>
      </c>
      <c r="B35" s="548"/>
      <c r="C35" s="553" t="s">
        <v>157</v>
      </c>
      <c r="D35" s="554"/>
      <c r="E35" s="554"/>
      <c r="F35" s="513" t="s">
        <v>158</v>
      </c>
      <c r="G35" s="514"/>
      <c r="H35" s="514"/>
      <c r="I35" s="514"/>
      <c r="J35" s="514"/>
      <c r="K35" s="514"/>
      <c r="L35" s="514"/>
      <c r="M35" s="514"/>
      <c r="N35" s="514"/>
      <c r="O35" s="514"/>
      <c r="P35" s="514"/>
      <c r="Q35" s="514"/>
      <c r="R35" s="514"/>
      <c r="S35" s="226"/>
      <c r="T35" s="667" t="s">
        <v>27</v>
      </c>
      <c r="U35" s="668"/>
      <c r="V35" s="691">
        <v>43000</v>
      </c>
      <c r="W35" s="692"/>
      <c r="X35" s="692"/>
      <c r="Y35" s="692"/>
      <c r="Z35" s="692"/>
      <c r="AA35" s="692"/>
      <c r="AB35" s="692"/>
      <c r="AC35" s="692"/>
      <c r="AD35" s="693"/>
      <c r="AE35" s="75"/>
      <c r="AF35" s="76"/>
      <c r="AG35" s="77"/>
      <c r="AH35" s="691">
        <v>4300</v>
      </c>
      <c r="AI35" s="692"/>
      <c r="AJ35" s="692"/>
      <c r="AK35" s="692"/>
      <c r="AL35" s="692"/>
      <c r="AM35" s="692"/>
      <c r="AN35" s="692"/>
      <c r="AO35" s="692"/>
      <c r="AP35" s="692"/>
    </row>
    <row r="36" spans="1:45" ht="7.5" customHeight="1">
      <c r="A36" s="458"/>
      <c r="B36" s="548"/>
      <c r="C36" s="553"/>
      <c r="D36" s="554"/>
      <c r="E36" s="554"/>
      <c r="F36" s="499"/>
      <c r="G36" s="500"/>
      <c r="H36" s="500"/>
      <c r="I36" s="500"/>
      <c r="J36" s="500"/>
      <c r="K36" s="500"/>
      <c r="L36" s="500"/>
      <c r="M36" s="500"/>
      <c r="N36" s="500"/>
      <c r="O36" s="500"/>
      <c r="P36" s="500"/>
      <c r="Q36" s="500"/>
      <c r="R36" s="500"/>
      <c r="S36" s="224"/>
      <c r="T36" s="466"/>
      <c r="U36" s="482"/>
      <c r="V36" s="610">
        <f>V35</f>
        <v>43000</v>
      </c>
      <c r="W36" s="610"/>
      <c r="X36" s="610"/>
      <c r="Y36" s="610"/>
      <c r="Z36" s="610"/>
      <c r="AA36" s="610"/>
      <c r="AB36" s="610"/>
      <c r="AC36" s="610"/>
      <c r="AD36" s="610"/>
      <c r="AE36" s="218"/>
      <c r="AF36" s="218"/>
      <c r="AG36" s="218"/>
      <c r="AH36" s="610">
        <f>AH35</f>
        <v>4300</v>
      </c>
      <c r="AI36" s="610"/>
      <c r="AJ36" s="610"/>
      <c r="AK36" s="610"/>
      <c r="AL36" s="610"/>
      <c r="AM36" s="610"/>
      <c r="AN36" s="610"/>
      <c r="AO36" s="610"/>
      <c r="AP36" s="611"/>
      <c r="AS36" s="48">
        <f t="shared" si="0"/>
        <v>0.1</v>
      </c>
    </row>
    <row r="37" spans="1:45" ht="6" customHeight="1">
      <c r="A37" s="458"/>
      <c r="B37" s="548"/>
      <c r="C37" s="553"/>
      <c r="D37" s="554"/>
      <c r="E37" s="554"/>
      <c r="F37" s="515" t="s">
        <v>378</v>
      </c>
      <c r="G37" s="516"/>
      <c r="H37" s="516"/>
      <c r="I37" s="516"/>
      <c r="J37" s="516"/>
      <c r="K37" s="516"/>
      <c r="L37" s="516"/>
      <c r="M37" s="516"/>
      <c r="N37" s="516"/>
      <c r="O37" s="516"/>
      <c r="P37" s="516"/>
      <c r="Q37" s="516"/>
      <c r="R37" s="516"/>
      <c r="S37" s="517"/>
      <c r="T37" s="460" t="s">
        <v>298</v>
      </c>
      <c r="U37" s="461"/>
      <c r="V37" s="669"/>
      <c r="W37" s="670"/>
      <c r="X37" s="670"/>
      <c r="Y37" s="670"/>
      <c r="Z37" s="670"/>
      <c r="AA37" s="670"/>
      <c r="AB37" s="670"/>
      <c r="AC37" s="670"/>
      <c r="AD37" s="671"/>
      <c r="AE37" s="295"/>
      <c r="AF37" s="296"/>
      <c r="AG37" s="297"/>
      <c r="AH37" s="627">
        <v>0</v>
      </c>
      <c r="AI37" s="628"/>
      <c r="AJ37" s="628"/>
      <c r="AK37" s="628"/>
      <c r="AL37" s="628"/>
      <c r="AM37" s="628"/>
      <c r="AN37" s="628"/>
      <c r="AO37" s="628"/>
      <c r="AP37" s="628"/>
    </row>
    <row r="38" spans="1:45" ht="7.5" customHeight="1">
      <c r="A38" s="458"/>
      <c r="B38" s="548"/>
      <c r="C38" s="553"/>
      <c r="D38" s="554"/>
      <c r="E38" s="554"/>
      <c r="F38" s="518"/>
      <c r="G38" s="519"/>
      <c r="H38" s="519"/>
      <c r="I38" s="519"/>
      <c r="J38" s="519"/>
      <c r="K38" s="519"/>
      <c r="L38" s="519"/>
      <c r="M38" s="519"/>
      <c r="N38" s="519"/>
      <c r="O38" s="519"/>
      <c r="P38" s="519"/>
      <c r="Q38" s="519"/>
      <c r="R38" s="519"/>
      <c r="S38" s="520"/>
      <c r="T38" s="466"/>
      <c r="U38" s="482"/>
      <c r="V38" s="672"/>
      <c r="W38" s="673"/>
      <c r="X38" s="673"/>
      <c r="Y38" s="673"/>
      <c r="Z38" s="673"/>
      <c r="AA38" s="673"/>
      <c r="AB38" s="673"/>
      <c r="AC38" s="673"/>
      <c r="AD38" s="674"/>
      <c r="AE38" s="218"/>
      <c r="AF38" s="218"/>
      <c r="AG38" s="218"/>
      <c r="AH38" s="610">
        <f>AH37</f>
        <v>0</v>
      </c>
      <c r="AI38" s="610"/>
      <c r="AJ38" s="610"/>
      <c r="AK38" s="610"/>
      <c r="AL38" s="610"/>
      <c r="AM38" s="610"/>
      <c r="AN38" s="610"/>
      <c r="AO38" s="610"/>
      <c r="AP38" s="611"/>
      <c r="AS38" s="48"/>
    </row>
    <row r="39" spans="1:45" ht="6" customHeight="1">
      <c r="A39" s="458"/>
      <c r="B39" s="548"/>
      <c r="C39" s="553"/>
      <c r="D39" s="554"/>
      <c r="E39" s="554"/>
      <c r="F39" s="515" t="s">
        <v>379</v>
      </c>
      <c r="G39" s="516"/>
      <c r="H39" s="516"/>
      <c r="I39" s="516"/>
      <c r="J39" s="516"/>
      <c r="K39" s="516"/>
      <c r="L39" s="516"/>
      <c r="M39" s="516"/>
      <c r="N39" s="516"/>
      <c r="O39" s="516"/>
      <c r="P39" s="516"/>
      <c r="Q39" s="516"/>
      <c r="R39" s="516"/>
      <c r="S39" s="517"/>
      <c r="T39" s="460" t="s">
        <v>28</v>
      </c>
      <c r="U39" s="461"/>
      <c r="V39" s="627">
        <v>0</v>
      </c>
      <c r="W39" s="628"/>
      <c r="X39" s="628"/>
      <c r="Y39" s="628"/>
      <c r="Z39" s="628"/>
      <c r="AA39" s="628"/>
      <c r="AB39" s="628"/>
      <c r="AC39" s="628"/>
      <c r="AD39" s="629"/>
      <c r="AE39" s="295"/>
      <c r="AF39" s="296"/>
      <c r="AG39" s="297"/>
      <c r="AH39" s="627">
        <v>0</v>
      </c>
      <c r="AI39" s="628"/>
      <c r="AJ39" s="628"/>
      <c r="AK39" s="628"/>
      <c r="AL39" s="628"/>
      <c r="AM39" s="628"/>
      <c r="AN39" s="628"/>
      <c r="AO39" s="628"/>
      <c r="AP39" s="628"/>
    </row>
    <row r="40" spans="1:45" ht="7.5" customHeight="1">
      <c r="A40" s="458"/>
      <c r="B40" s="548"/>
      <c r="C40" s="555"/>
      <c r="D40" s="556"/>
      <c r="E40" s="556"/>
      <c r="F40" s="518"/>
      <c r="G40" s="519"/>
      <c r="H40" s="519"/>
      <c r="I40" s="519"/>
      <c r="J40" s="519"/>
      <c r="K40" s="519"/>
      <c r="L40" s="519"/>
      <c r="M40" s="519"/>
      <c r="N40" s="519"/>
      <c r="O40" s="519"/>
      <c r="P40" s="519"/>
      <c r="Q40" s="519"/>
      <c r="R40" s="519"/>
      <c r="S40" s="520"/>
      <c r="T40" s="466"/>
      <c r="U40" s="482"/>
      <c r="V40" s="610">
        <v>17144091</v>
      </c>
      <c r="W40" s="610"/>
      <c r="X40" s="610"/>
      <c r="Y40" s="610"/>
      <c r="Z40" s="610"/>
      <c r="AA40" s="610"/>
      <c r="AB40" s="610"/>
      <c r="AC40" s="610"/>
      <c r="AD40" s="610"/>
      <c r="AE40" s="218"/>
      <c r="AF40" s="218"/>
      <c r="AG40" s="218"/>
      <c r="AH40" s="610">
        <v>1714409</v>
      </c>
      <c r="AI40" s="610"/>
      <c r="AJ40" s="610"/>
      <c r="AK40" s="610"/>
      <c r="AL40" s="610"/>
      <c r="AM40" s="610"/>
      <c r="AN40" s="610"/>
      <c r="AO40" s="610"/>
      <c r="AP40" s="611"/>
      <c r="AS40" s="48">
        <f t="shared" si="0"/>
        <v>9.9999994167086492E-2</v>
      </c>
    </row>
    <row r="41" spans="1:45" ht="6" customHeight="1">
      <c r="A41" s="458"/>
      <c r="B41" s="548"/>
      <c r="C41" s="513" t="s">
        <v>380</v>
      </c>
      <c r="D41" s="514"/>
      <c r="E41" s="514"/>
      <c r="F41" s="514"/>
      <c r="G41" s="514"/>
      <c r="H41" s="514"/>
      <c r="I41" s="514"/>
      <c r="J41" s="514"/>
      <c r="K41" s="514"/>
      <c r="L41" s="514"/>
      <c r="M41" s="514"/>
      <c r="N41" s="514"/>
      <c r="O41" s="514"/>
      <c r="P41" s="514"/>
      <c r="Q41" s="514"/>
      <c r="R41" s="514"/>
      <c r="S41" s="226"/>
      <c r="T41" s="460" t="s">
        <v>29</v>
      </c>
      <c r="U41" s="461"/>
      <c r="V41" s="627">
        <v>0</v>
      </c>
      <c r="W41" s="628"/>
      <c r="X41" s="628"/>
      <c r="Y41" s="628"/>
      <c r="Z41" s="628"/>
      <c r="AA41" s="628"/>
      <c r="AB41" s="628"/>
      <c r="AC41" s="628"/>
      <c r="AD41" s="629"/>
      <c r="AE41" s="295"/>
      <c r="AF41" s="296"/>
      <c r="AG41" s="297"/>
      <c r="AH41" s="627">
        <v>0</v>
      </c>
      <c r="AI41" s="628"/>
      <c r="AJ41" s="628"/>
      <c r="AK41" s="628"/>
      <c r="AL41" s="628"/>
      <c r="AM41" s="628"/>
      <c r="AN41" s="628"/>
      <c r="AO41" s="628"/>
      <c r="AP41" s="628"/>
    </row>
    <row r="42" spans="1:45" ht="7.5" customHeight="1">
      <c r="A42" s="458"/>
      <c r="B42" s="548"/>
      <c r="C42" s="499"/>
      <c r="D42" s="500"/>
      <c r="E42" s="500"/>
      <c r="F42" s="500"/>
      <c r="G42" s="500"/>
      <c r="H42" s="500"/>
      <c r="I42" s="500"/>
      <c r="J42" s="500"/>
      <c r="K42" s="500"/>
      <c r="L42" s="500"/>
      <c r="M42" s="500"/>
      <c r="N42" s="500"/>
      <c r="O42" s="500"/>
      <c r="P42" s="500"/>
      <c r="Q42" s="500"/>
      <c r="R42" s="500"/>
      <c r="S42" s="224"/>
      <c r="T42" s="466"/>
      <c r="U42" s="482"/>
      <c r="V42" s="610">
        <f>V41</f>
        <v>0</v>
      </c>
      <c r="W42" s="610"/>
      <c r="X42" s="610"/>
      <c r="Y42" s="610"/>
      <c r="Z42" s="610"/>
      <c r="AA42" s="610"/>
      <c r="AB42" s="610"/>
      <c r="AC42" s="610"/>
      <c r="AD42" s="610"/>
      <c r="AE42" s="218"/>
      <c r="AF42" s="218"/>
      <c r="AG42" s="218"/>
      <c r="AH42" s="610">
        <f>AH41</f>
        <v>0</v>
      </c>
      <c r="AI42" s="610"/>
      <c r="AJ42" s="610"/>
      <c r="AK42" s="610"/>
      <c r="AL42" s="610"/>
      <c r="AM42" s="610"/>
      <c r="AN42" s="610"/>
      <c r="AO42" s="610"/>
      <c r="AP42" s="611"/>
      <c r="AS42" s="48" t="e">
        <f t="shared" si="0"/>
        <v>#DIV/0!</v>
      </c>
    </row>
    <row r="43" spans="1:45" ht="6" customHeight="1">
      <c r="A43" s="458"/>
      <c r="B43" s="548"/>
      <c r="C43" s="513" t="s">
        <v>371</v>
      </c>
      <c r="D43" s="514"/>
      <c r="E43" s="514"/>
      <c r="F43" s="514"/>
      <c r="G43" s="514"/>
      <c r="H43" s="514"/>
      <c r="I43" s="514"/>
      <c r="J43" s="514"/>
      <c r="K43" s="514"/>
      <c r="L43" s="514"/>
      <c r="M43" s="514"/>
      <c r="N43" s="514"/>
      <c r="O43" s="514"/>
      <c r="P43" s="514"/>
      <c r="Q43" s="514"/>
      <c r="R43" s="514"/>
      <c r="S43" s="226"/>
      <c r="T43" s="460" t="s">
        <v>30</v>
      </c>
      <c r="U43" s="461"/>
      <c r="V43" s="627">
        <v>0</v>
      </c>
      <c r="W43" s="628"/>
      <c r="X43" s="628"/>
      <c r="Y43" s="628"/>
      <c r="Z43" s="628"/>
      <c r="AA43" s="628"/>
      <c r="AB43" s="628"/>
      <c r="AC43" s="628"/>
      <c r="AD43" s="629"/>
      <c r="AE43" s="295"/>
      <c r="AF43" s="296"/>
      <c r="AG43" s="297"/>
      <c r="AH43" s="627">
        <v>0</v>
      </c>
      <c r="AI43" s="628"/>
      <c r="AJ43" s="628"/>
      <c r="AK43" s="628"/>
      <c r="AL43" s="628"/>
      <c r="AM43" s="628"/>
      <c r="AN43" s="628"/>
      <c r="AO43" s="628"/>
      <c r="AP43" s="628"/>
    </row>
    <row r="44" spans="1:45" ht="7.5" customHeight="1">
      <c r="A44" s="458"/>
      <c r="B44" s="548"/>
      <c r="C44" s="499"/>
      <c r="D44" s="500"/>
      <c r="E44" s="500"/>
      <c r="F44" s="500"/>
      <c r="G44" s="500"/>
      <c r="H44" s="500"/>
      <c r="I44" s="500"/>
      <c r="J44" s="500"/>
      <c r="K44" s="500"/>
      <c r="L44" s="500"/>
      <c r="M44" s="500"/>
      <c r="N44" s="500"/>
      <c r="O44" s="500"/>
      <c r="P44" s="500"/>
      <c r="Q44" s="500"/>
      <c r="R44" s="500"/>
      <c r="S44" s="224"/>
      <c r="T44" s="466"/>
      <c r="U44" s="482"/>
      <c r="V44" s="610">
        <f>V43</f>
        <v>0</v>
      </c>
      <c r="W44" s="610"/>
      <c r="X44" s="610"/>
      <c r="Y44" s="610"/>
      <c r="Z44" s="610"/>
      <c r="AA44" s="610"/>
      <c r="AB44" s="610"/>
      <c r="AC44" s="610"/>
      <c r="AD44" s="610"/>
      <c r="AE44" s="218"/>
      <c r="AF44" s="218"/>
      <c r="AG44" s="218"/>
      <c r="AH44" s="610">
        <f>AH43</f>
        <v>0</v>
      </c>
      <c r="AI44" s="610"/>
      <c r="AJ44" s="610"/>
      <c r="AK44" s="610"/>
      <c r="AL44" s="610"/>
      <c r="AM44" s="610"/>
      <c r="AN44" s="610"/>
      <c r="AO44" s="610"/>
      <c r="AP44" s="611"/>
      <c r="AS44" s="48" t="e">
        <f t="shared" si="0"/>
        <v>#DIV/0!</v>
      </c>
    </row>
    <row r="45" spans="1:45" ht="6" customHeight="1">
      <c r="A45" s="458"/>
      <c r="B45" s="548"/>
      <c r="C45" s="513" t="s">
        <v>299</v>
      </c>
      <c r="D45" s="514"/>
      <c r="E45" s="514"/>
      <c r="F45" s="514"/>
      <c r="G45" s="514"/>
      <c r="H45" s="514"/>
      <c r="I45" s="514"/>
      <c r="J45" s="514"/>
      <c r="K45" s="514"/>
      <c r="L45" s="514"/>
      <c r="M45" s="514"/>
      <c r="N45" s="514"/>
      <c r="O45" s="514"/>
      <c r="P45" s="514"/>
      <c r="Q45" s="514"/>
      <c r="R45" s="514"/>
      <c r="S45" s="226"/>
      <c r="T45" s="460" t="s">
        <v>31</v>
      </c>
      <c r="U45" s="461"/>
      <c r="V45" s="627">
        <v>1579256</v>
      </c>
      <c r="W45" s="628"/>
      <c r="X45" s="628"/>
      <c r="Y45" s="628"/>
      <c r="Z45" s="628"/>
      <c r="AA45" s="628"/>
      <c r="AB45" s="628"/>
      <c r="AC45" s="628"/>
      <c r="AD45" s="629"/>
      <c r="AE45" s="295"/>
      <c r="AF45" s="296"/>
      <c r="AG45" s="297"/>
      <c r="AH45" s="627">
        <v>157917</v>
      </c>
      <c r="AI45" s="628"/>
      <c r="AJ45" s="628"/>
      <c r="AK45" s="628"/>
      <c r="AL45" s="628"/>
      <c r="AM45" s="628"/>
      <c r="AN45" s="628"/>
      <c r="AO45" s="628"/>
      <c r="AP45" s="628"/>
    </row>
    <row r="46" spans="1:45" ht="7.5" customHeight="1">
      <c r="A46" s="458"/>
      <c r="B46" s="548"/>
      <c r="C46" s="499"/>
      <c r="D46" s="500"/>
      <c r="E46" s="500"/>
      <c r="F46" s="500"/>
      <c r="G46" s="500"/>
      <c r="H46" s="500"/>
      <c r="I46" s="500"/>
      <c r="J46" s="500"/>
      <c r="K46" s="500"/>
      <c r="L46" s="500"/>
      <c r="M46" s="500"/>
      <c r="N46" s="500"/>
      <c r="O46" s="500"/>
      <c r="P46" s="500"/>
      <c r="Q46" s="500"/>
      <c r="R46" s="500"/>
      <c r="S46" s="224"/>
      <c r="T46" s="466"/>
      <c r="U46" s="482"/>
      <c r="V46" s="610">
        <f>V45</f>
        <v>1579256</v>
      </c>
      <c r="W46" s="610"/>
      <c r="X46" s="610"/>
      <c r="Y46" s="610"/>
      <c r="Z46" s="610"/>
      <c r="AA46" s="610"/>
      <c r="AB46" s="610"/>
      <c r="AC46" s="610"/>
      <c r="AD46" s="610"/>
      <c r="AE46" s="218"/>
      <c r="AF46" s="218"/>
      <c r="AG46" s="218"/>
      <c r="AH46" s="610">
        <f>AH45</f>
        <v>157917</v>
      </c>
      <c r="AI46" s="610"/>
      <c r="AJ46" s="610"/>
      <c r="AK46" s="610"/>
      <c r="AL46" s="610"/>
      <c r="AM46" s="610"/>
      <c r="AN46" s="610"/>
      <c r="AO46" s="610"/>
      <c r="AP46" s="611"/>
      <c r="AS46" s="48">
        <f t="shared" si="0"/>
        <v>9.9994554397767055E-2</v>
      </c>
    </row>
    <row r="47" spans="1:45" ht="6" customHeight="1">
      <c r="A47" s="458"/>
      <c r="B47" s="548"/>
      <c r="C47" s="515" t="s">
        <v>384</v>
      </c>
      <c r="D47" s="516"/>
      <c r="E47" s="516"/>
      <c r="F47" s="516"/>
      <c r="G47" s="516"/>
      <c r="H47" s="516"/>
      <c r="I47" s="516"/>
      <c r="J47" s="516"/>
      <c r="K47" s="516"/>
      <c r="L47" s="516"/>
      <c r="M47" s="516"/>
      <c r="N47" s="516"/>
      <c r="O47" s="516"/>
      <c r="P47" s="516"/>
      <c r="Q47" s="516"/>
      <c r="R47" s="516"/>
      <c r="S47" s="517"/>
      <c r="T47" s="460" t="s">
        <v>32</v>
      </c>
      <c r="U47" s="461"/>
      <c r="V47" s="627">
        <f>SUM(V35,V39,V41,V43,V45)</f>
        <v>1622256</v>
      </c>
      <c r="W47" s="628"/>
      <c r="X47" s="628"/>
      <c r="Y47" s="628"/>
      <c r="Z47" s="628"/>
      <c r="AA47" s="628"/>
      <c r="AB47" s="628"/>
      <c r="AC47" s="628"/>
      <c r="AD47" s="629"/>
      <c r="AE47" s="295"/>
      <c r="AF47" s="296"/>
      <c r="AG47" s="297"/>
      <c r="AH47" s="627">
        <f>AH35-AH37+AH39+AH41+AH43+AH45</f>
        <v>162217</v>
      </c>
      <c r="AI47" s="628"/>
      <c r="AJ47" s="628"/>
      <c r="AK47" s="628"/>
      <c r="AL47" s="628"/>
      <c r="AM47" s="628"/>
      <c r="AN47" s="628"/>
      <c r="AO47" s="628"/>
      <c r="AP47" s="628"/>
    </row>
    <row r="48" spans="1:45" ht="7.5" customHeight="1">
      <c r="A48" s="458"/>
      <c r="B48" s="548"/>
      <c r="C48" s="518"/>
      <c r="D48" s="519"/>
      <c r="E48" s="519"/>
      <c r="F48" s="519"/>
      <c r="G48" s="519"/>
      <c r="H48" s="519"/>
      <c r="I48" s="519"/>
      <c r="J48" s="519"/>
      <c r="K48" s="519"/>
      <c r="L48" s="519"/>
      <c r="M48" s="519"/>
      <c r="N48" s="519"/>
      <c r="O48" s="519"/>
      <c r="P48" s="519"/>
      <c r="Q48" s="519"/>
      <c r="R48" s="519"/>
      <c r="S48" s="520"/>
      <c r="T48" s="466"/>
      <c r="U48" s="482"/>
      <c r="V48" s="610">
        <f>SUM(V36,V40,V42,V44,V46)</f>
        <v>18766347</v>
      </c>
      <c r="W48" s="610"/>
      <c r="X48" s="610"/>
      <c r="Y48" s="610"/>
      <c r="Z48" s="610"/>
      <c r="AA48" s="610"/>
      <c r="AB48" s="610"/>
      <c r="AC48" s="610"/>
      <c r="AD48" s="610"/>
      <c r="AE48" s="218"/>
      <c r="AF48" s="218"/>
      <c r="AG48" s="218"/>
      <c r="AH48" s="610">
        <f>AH36-AH38+AH40+AH42+AH44+AH46</f>
        <v>1876626</v>
      </c>
      <c r="AI48" s="610"/>
      <c r="AJ48" s="610"/>
      <c r="AK48" s="610"/>
      <c r="AL48" s="610"/>
      <c r="AM48" s="610"/>
      <c r="AN48" s="610"/>
      <c r="AO48" s="610"/>
      <c r="AP48" s="611"/>
      <c r="AS48" s="48">
        <f t="shared" si="0"/>
        <v>9.9999536404181383E-2</v>
      </c>
    </row>
    <row r="49" spans="1:45" ht="6" customHeight="1">
      <c r="A49" s="458"/>
      <c r="B49" s="548"/>
      <c r="C49" s="513" t="s">
        <v>301</v>
      </c>
      <c r="D49" s="514"/>
      <c r="E49" s="514"/>
      <c r="F49" s="514"/>
      <c r="G49" s="514"/>
      <c r="H49" s="514"/>
      <c r="I49" s="514"/>
      <c r="J49" s="514"/>
      <c r="K49" s="514"/>
      <c r="L49" s="514"/>
      <c r="M49" s="514"/>
      <c r="N49" s="514"/>
      <c r="O49" s="514"/>
      <c r="P49" s="514"/>
      <c r="Q49" s="514"/>
      <c r="R49" s="514"/>
      <c r="S49" s="226"/>
      <c r="T49" s="460" t="s">
        <v>33</v>
      </c>
      <c r="U49" s="461"/>
      <c r="V49" s="627">
        <v>0</v>
      </c>
      <c r="W49" s="628"/>
      <c r="X49" s="628"/>
      <c r="Y49" s="628"/>
      <c r="Z49" s="628"/>
      <c r="AA49" s="628"/>
      <c r="AB49" s="628"/>
      <c r="AC49" s="628"/>
      <c r="AD49" s="629"/>
      <c r="AE49" s="295"/>
      <c r="AF49" s="296"/>
      <c r="AG49" s="297"/>
      <c r="AH49" s="627">
        <v>0</v>
      </c>
      <c r="AI49" s="628"/>
      <c r="AJ49" s="628"/>
      <c r="AK49" s="628"/>
      <c r="AL49" s="628"/>
      <c r="AM49" s="628"/>
      <c r="AN49" s="628"/>
      <c r="AO49" s="628"/>
      <c r="AP49" s="628"/>
    </row>
    <row r="50" spans="1:45" ht="7.5" customHeight="1">
      <c r="A50" s="458"/>
      <c r="B50" s="548"/>
      <c r="C50" s="499"/>
      <c r="D50" s="500"/>
      <c r="E50" s="500"/>
      <c r="F50" s="500"/>
      <c r="G50" s="500"/>
      <c r="H50" s="500"/>
      <c r="I50" s="500"/>
      <c r="J50" s="500"/>
      <c r="K50" s="500"/>
      <c r="L50" s="500"/>
      <c r="M50" s="500"/>
      <c r="N50" s="500"/>
      <c r="O50" s="500"/>
      <c r="P50" s="500"/>
      <c r="Q50" s="500"/>
      <c r="R50" s="500"/>
      <c r="S50" s="224"/>
      <c r="T50" s="466"/>
      <c r="U50" s="482"/>
      <c r="V50" s="610">
        <f>V49</f>
        <v>0</v>
      </c>
      <c r="W50" s="610"/>
      <c r="X50" s="610"/>
      <c r="Y50" s="610"/>
      <c r="Z50" s="610"/>
      <c r="AA50" s="610"/>
      <c r="AB50" s="610"/>
      <c r="AC50" s="610"/>
      <c r="AD50" s="610"/>
      <c r="AE50" s="218"/>
      <c r="AF50" s="218"/>
      <c r="AG50" s="218"/>
      <c r="AH50" s="610">
        <f>AH49</f>
        <v>0</v>
      </c>
      <c r="AI50" s="610"/>
      <c r="AJ50" s="610"/>
      <c r="AK50" s="610"/>
      <c r="AL50" s="610"/>
      <c r="AM50" s="610"/>
      <c r="AN50" s="610"/>
      <c r="AO50" s="610"/>
      <c r="AP50" s="611"/>
      <c r="AS50" s="48" t="e">
        <f t="shared" si="0"/>
        <v>#DIV/0!</v>
      </c>
    </row>
    <row r="51" spans="1:45" ht="6" customHeight="1">
      <c r="A51" s="458"/>
      <c r="B51" s="548"/>
      <c r="C51" s="513" t="s">
        <v>302</v>
      </c>
      <c r="D51" s="514"/>
      <c r="E51" s="514"/>
      <c r="F51" s="514"/>
      <c r="G51" s="514"/>
      <c r="H51" s="514"/>
      <c r="I51" s="514"/>
      <c r="J51" s="514"/>
      <c r="K51" s="514"/>
      <c r="L51" s="514"/>
      <c r="M51" s="514"/>
      <c r="N51" s="514"/>
      <c r="O51" s="514"/>
      <c r="P51" s="514"/>
      <c r="Q51" s="514"/>
      <c r="R51" s="514"/>
      <c r="S51" s="226"/>
      <c r="T51" s="460" t="s">
        <v>34</v>
      </c>
      <c r="U51" s="461"/>
      <c r="V51" s="627">
        <f>V47-V49</f>
        <v>1622256</v>
      </c>
      <c r="W51" s="628"/>
      <c r="X51" s="628"/>
      <c r="Y51" s="628"/>
      <c r="Z51" s="628"/>
      <c r="AA51" s="628"/>
      <c r="AB51" s="628"/>
      <c r="AC51" s="628"/>
      <c r="AD51" s="629"/>
      <c r="AE51" s="295" t="s">
        <v>290</v>
      </c>
      <c r="AF51" s="296"/>
      <c r="AG51" s="297"/>
      <c r="AH51" s="627">
        <f>AH47-AH49</f>
        <v>162217</v>
      </c>
      <c r="AI51" s="628"/>
      <c r="AJ51" s="628"/>
      <c r="AK51" s="628"/>
      <c r="AL51" s="628"/>
      <c r="AM51" s="628"/>
      <c r="AN51" s="628"/>
      <c r="AO51" s="628"/>
      <c r="AP51" s="628"/>
    </row>
    <row r="52" spans="1:45" ht="7.5" customHeight="1">
      <c r="A52" s="615"/>
      <c r="B52" s="616"/>
      <c r="C52" s="521"/>
      <c r="D52" s="522"/>
      <c r="E52" s="522"/>
      <c r="F52" s="522"/>
      <c r="G52" s="522"/>
      <c r="H52" s="522"/>
      <c r="I52" s="522"/>
      <c r="J52" s="522"/>
      <c r="K52" s="522"/>
      <c r="L52" s="522"/>
      <c r="M52" s="522"/>
      <c r="N52" s="522"/>
      <c r="O52" s="522"/>
      <c r="P52" s="522"/>
      <c r="Q52" s="522"/>
      <c r="R52" s="522"/>
      <c r="S52" s="523"/>
      <c r="T52" s="663"/>
      <c r="U52" s="664"/>
      <c r="V52" s="665">
        <f>V48-V50</f>
        <v>18766347</v>
      </c>
      <c r="W52" s="665"/>
      <c r="X52" s="665"/>
      <c r="Y52" s="665"/>
      <c r="Z52" s="665"/>
      <c r="AA52" s="665"/>
      <c r="AB52" s="665"/>
      <c r="AC52" s="665"/>
      <c r="AD52" s="665"/>
      <c r="AE52" s="639"/>
      <c r="AF52" s="640"/>
      <c r="AG52" s="641"/>
      <c r="AH52" s="665">
        <f>AH48-AH50</f>
        <v>1876626</v>
      </c>
      <c r="AI52" s="665"/>
      <c r="AJ52" s="665"/>
      <c r="AK52" s="665"/>
      <c r="AL52" s="665"/>
      <c r="AM52" s="665"/>
      <c r="AN52" s="665"/>
      <c r="AO52" s="665"/>
      <c r="AP52" s="666"/>
      <c r="AS52" s="48">
        <f t="shared" si="0"/>
        <v>9.9999536404181383E-2</v>
      </c>
    </row>
    <row r="53" spans="1:45" ht="6" customHeight="1">
      <c r="A53" s="642" t="s">
        <v>303</v>
      </c>
      <c r="B53" s="642"/>
      <c r="C53" s="598"/>
      <c r="D53" s="598"/>
      <c r="E53" s="598"/>
      <c r="F53" s="598"/>
      <c r="G53" s="598"/>
      <c r="H53" s="598"/>
      <c r="I53" s="598"/>
      <c r="J53" s="598"/>
      <c r="K53" s="598"/>
      <c r="L53" s="598"/>
      <c r="M53" s="598"/>
      <c r="N53" s="598"/>
      <c r="O53" s="598"/>
      <c r="P53" s="598"/>
      <c r="Q53" s="598"/>
      <c r="R53" s="598"/>
      <c r="S53" s="598"/>
      <c r="T53" s="642"/>
      <c r="U53" s="642"/>
      <c r="V53" s="642"/>
      <c r="W53" s="642"/>
      <c r="X53" s="642"/>
      <c r="Y53" s="642"/>
      <c r="Z53" s="642"/>
      <c r="AA53" s="642"/>
      <c r="AB53" s="642"/>
      <c r="AC53" s="642"/>
      <c r="AD53" s="643"/>
      <c r="AE53" s="644" t="s">
        <v>291</v>
      </c>
      <c r="AF53" s="642"/>
      <c r="AG53" s="643"/>
      <c r="AH53" s="602">
        <f>AH33-AH51</f>
        <v>164183</v>
      </c>
      <c r="AI53" s="603"/>
      <c r="AJ53" s="603"/>
      <c r="AK53" s="603"/>
      <c r="AL53" s="603"/>
      <c r="AM53" s="603"/>
      <c r="AN53" s="603"/>
      <c r="AO53" s="603"/>
      <c r="AP53" s="603"/>
      <c r="AS53" s="48"/>
    </row>
    <row r="54" spans="1:45" ht="7.5" customHeight="1">
      <c r="A54" s="640"/>
      <c r="B54" s="640"/>
      <c r="C54" s="640"/>
      <c r="D54" s="640"/>
      <c r="E54" s="640"/>
      <c r="F54" s="640"/>
      <c r="G54" s="640"/>
      <c r="H54" s="640"/>
      <c r="I54" s="640"/>
      <c r="J54" s="640"/>
      <c r="K54" s="640"/>
      <c r="L54" s="640"/>
      <c r="M54" s="640"/>
      <c r="N54" s="640"/>
      <c r="O54" s="640"/>
      <c r="P54" s="640"/>
      <c r="Q54" s="640"/>
      <c r="R54" s="640"/>
      <c r="S54" s="640"/>
      <c r="T54" s="640"/>
      <c r="U54" s="640"/>
      <c r="V54" s="640"/>
      <c r="W54" s="640"/>
      <c r="X54" s="640"/>
      <c r="Y54" s="640"/>
      <c r="Z54" s="640"/>
      <c r="AA54" s="640"/>
      <c r="AB54" s="640"/>
      <c r="AC54" s="640"/>
      <c r="AD54" s="641"/>
      <c r="AE54" s="639"/>
      <c r="AF54" s="640"/>
      <c r="AG54" s="641"/>
      <c r="AH54" s="612">
        <f>AH34-AH52</f>
        <v>-1550226</v>
      </c>
      <c r="AI54" s="612"/>
      <c r="AJ54" s="612"/>
      <c r="AK54" s="612"/>
      <c r="AL54" s="612"/>
      <c r="AM54" s="612"/>
      <c r="AN54" s="612"/>
      <c r="AO54" s="612"/>
      <c r="AP54" s="613"/>
      <c r="AS54" s="48" t="e">
        <f t="shared" si="0"/>
        <v>#DIV/0!</v>
      </c>
    </row>
    <row r="55" spans="1:45" ht="6" customHeight="1">
      <c r="A55" s="651" t="s">
        <v>165</v>
      </c>
      <c r="B55" s="652"/>
      <c r="C55" s="645" t="s">
        <v>304</v>
      </c>
      <c r="D55" s="646"/>
      <c r="E55" s="646"/>
      <c r="F55" s="646"/>
      <c r="G55" s="646"/>
      <c r="H55" s="646"/>
      <c r="I55" s="646"/>
      <c r="J55" s="646"/>
      <c r="K55" s="646"/>
      <c r="L55" s="646"/>
      <c r="M55" s="646"/>
      <c r="N55" s="646"/>
      <c r="O55" s="646"/>
      <c r="P55" s="646"/>
      <c r="Q55" s="646"/>
      <c r="R55" s="646"/>
      <c r="S55" s="90"/>
      <c r="T55" s="647" t="s">
        <v>162</v>
      </c>
      <c r="U55" s="648"/>
      <c r="V55" s="78"/>
      <c r="W55" s="78"/>
      <c r="X55" s="78"/>
      <c r="Y55" s="78"/>
      <c r="Z55" s="78"/>
      <c r="AA55" s="78"/>
      <c r="AB55" s="78"/>
      <c r="AC55" s="78"/>
      <c r="AD55" s="79"/>
      <c r="AE55" s="644"/>
      <c r="AF55" s="642"/>
      <c r="AG55" s="643"/>
      <c r="AH55" s="649">
        <v>0</v>
      </c>
      <c r="AI55" s="650"/>
      <c r="AJ55" s="650"/>
      <c r="AK55" s="650"/>
      <c r="AL55" s="650"/>
      <c r="AM55" s="650"/>
      <c r="AN55" s="650"/>
      <c r="AO55" s="650"/>
      <c r="AP55" s="650"/>
      <c r="AS55" s="48"/>
    </row>
    <row r="56" spans="1:45" ht="7.5" customHeight="1">
      <c r="A56" s="653"/>
      <c r="B56" s="654"/>
      <c r="C56" s="499"/>
      <c r="D56" s="500"/>
      <c r="E56" s="500"/>
      <c r="F56" s="500"/>
      <c r="G56" s="500"/>
      <c r="H56" s="500"/>
      <c r="I56" s="500"/>
      <c r="J56" s="500"/>
      <c r="K56" s="500"/>
      <c r="L56" s="500"/>
      <c r="M56" s="500"/>
      <c r="N56" s="500"/>
      <c r="O56" s="500"/>
      <c r="P56" s="500"/>
      <c r="Q56" s="500"/>
      <c r="R56" s="500"/>
      <c r="S56" s="91"/>
      <c r="T56" s="466"/>
      <c r="U56" s="482"/>
      <c r="V56" s="660"/>
      <c r="W56" s="351"/>
      <c r="X56" s="351"/>
      <c r="Y56" s="351"/>
      <c r="Z56" s="351"/>
      <c r="AA56" s="351"/>
      <c r="AB56" s="351"/>
      <c r="AC56" s="351"/>
      <c r="AD56" s="351"/>
      <c r="AE56" s="218"/>
      <c r="AF56" s="218"/>
      <c r="AG56" s="218"/>
      <c r="AH56" s="610">
        <f>AH55</f>
        <v>0</v>
      </c>
      <c r="AI56" s="610"/>
      <c r="AJ56" s="610"/>
      <c r="AK56" s="610"/>
      <c r="AL56" s="610"/>
      <c r="AM56" s="610"/>
      <c r="AN56" s="610"/>
      <c r="AO56" s="610"/>
      <c r="AP56" s="611"/>
      <c r="AS56" s="48" t="e">
        <f t="shared" si="0"/>
        <v>#DIV/0!</v>
      </c>
    </row>
    <row r="57" spans="1:45" ht="6" customHeight="1">
      <c r="A57" s="653"/>
      <c r="B57" s="654"/>
      <c r="C57" s="513" t="s">
        <v>166</v>
      </c>
      <c r="D57" s="514"/>
      <c r="E57" s="514"/>
      <c r="F57" s="514"/>
      <c r="G57" s="514"/>
      <c r="H57" s="514"/>
      <c r="I57" s="514"/>
      <c r="J57" s="514"/>
      <c r="K57" s="514"/>
      <c r="L57" s="514"/>
      <c r="M57" s="514"/>
      <c r="N57" s="514"/>
      <c r="O57" s="514"/>
      <c r="P57" s="514"/>
      <c r="Q57" s="514"/>
      <c r="R57" s="514"/>
      <c r="S57" s="226"/>
      <c r="T57" s="460" t="s">
        <v>42</v>
      </c>
      <c r="U57" s="461"/>
      <c r="V57" s="599">
        <v>0</v>
      </c>
      <c r="W57" s="600"/>
      <c r="X57" s="600"/>
      <c r="Y57" s="600"/>
      <c r="Z57" s="600"/>
      <c r="AA57" s="600"/>
      <c r="AB57" s="600"/>
      <c r="AC57" s="600"/>
      <c r="AD57" s="601"/>
      <c r="AE57" s="295"/>
      <c r="AF57" s="296"/>
      <c r="AG57" s="297"/>
      <c r="AH57" s="658">
        <v>0</v>
      </c>
      <c r="AI57" s="659"/>
      <c r="AJ57" s="659"/>
      <c r="AK57" s="659"/>
      <c r="AL57" s="659"/>
      <c r="AM57" s="659"/>
      <c r="AN57" s="659"/>
      <c r="AO57" s="659"/>
      <c r="AP57" s="659"/>
      <c r="AS57" s="48"/>
    </row>
    <row r="58" spans="1:45" ht="7.5" customHeight="1">
      <c r="A58" s="653"/>
      <c r="B58" s="654"/>
      <c r="C58" s="499"/>
      <c r="D58" s="500"/>
      <c r="E58" s="500"/>
      <c r="F58" s="500"/>
      <c r="G58" s="500"/>
      <c r="H58" s="500"/>
      <c r="I58" s="500"/>
      <c r="J58" s="500"/>
      <c r="K58" s="500"/>
      <c r="L58" s="500"/>
      <c r="M58" s="500"/>
      <c r="N58" s="500"/>
      <c r="O58" s="500"/>
      <c r="P58" s="500"/>
      <c r="Q58" s="500"/>
      <c r="R58" s="500"/>
      <c r="S58" s="224"/>
      <c r="T58" s="466"/>
      <c r="U58" s="482"/>
      <c r="V58" s="661">
        <f>V57</f>
        <v>0</v>
      </c>
      <c r="W58" s="662"/>
      <c r="X58" s="662"/>
      <c r="Y58" s="662"/>
      <c r="Z58" s="662"/>
      <c r="AA58" s="662"/>
      <c r="AB58" s="662"/>
      <c r="AC58" s="662"/>
      <c r="AD58" s="662"/>
      <c r="AE58" s="218"/>
      <c r="AF58" s="218"/>
      <c r="AG58" s="218"/>
      <c r="AH58" s="610">
        <f>AH57</f>
        <v>0</v>
      </c>
      <c r="AI58" s="610"/>
      <c r="AJ58" s="610"/>
      <c r="AK58" s="610"/>
      <c r="AL58" s="610"/>
      <c r="AM58" s="610"/>
      <c r="AN58" s="610"/>
      <c r="AO58" s="610"/>
      <c r="AP58" s="611"/>
      <c r="AS58" s="48" t="e">
        <f t="shared" si="0"/>
        <v>#DIV/0!</v>
      </c>
    </row>
    <row r="59" spans="1:45" ht="6" customHeight="1">
      <c r="A59" s="653"/>
      <c r="B59" s="654"/>
      <c r="C59" s="513" t="s">
        <v>77</v>
      </c>
      <c r="D59" s="514"/>
      <c r="E59" s="514"/>
      <c r="F59" s="514"/>
      <c r="G59" s="514"/>
      <c r="H59" s="514"/>
      <c r="I59" s="514"/>
      <c r="J59" s="514"/>
      <c r="K59" s="514"/>
      <c r="L59" s="514"/>
      <c r="M59" s="514"/>
      <c r="N59" s="514"/>
      <c r="O59" s="514"/>
      <c r="P59" s="514"/>
      <c r="Q59" s="514"/>
      <c r="R59" s="514"/>
      <c r="S59" s="226"/>
      <c r="T59" s="460" t="s">
        <v>43</v>
      </c>
      <c r="U59" s="461"/>
      <c r="V59" s="632">
        <f>V57</f>
        <v>0</v>
      </c>
      <c r="W59" s="633"/>
      <c r="X59" s="633"/>
      <c r="Y59" s="633"/>
      <c r="Z59" s="633"/>
      <c r="AA59" s="633"/>
      <c r="AB59" s="633"/>
      <c r="AC59" s="633"/>
      <c r="AD59" s="634"/>
      <c r="AE59" s="295" t="s">
        <v>292</v>
      </c>
      <c r="AF59" s="296"/>
      <c r="AG59" s="297"/>
      <c r="AH59" s="580">
        <f>SUM(AH55,AH57)</f>
        <v>0</v>
      </c>
      <c r="AI59" s="581"/>
      <c r="AJ59" s="581"/>
      <c r="AK59" s="581"/>
      <c r="AL59" s="581"/>
      <c r="AM59" s="581"/>
      <c r="AN59" s="581"/>
      <c r="AO59" s="581"/>
      <c r="AP59" s="581"/>
      <c r="AS59" s="48"/>
    </row>
    <row r="60" spans="1:45" ht="7.5" customHeight="1">
      <c r="A60" s="655"/>
      <c r="B60" s="656"/>
      <c r="C60" s="524"/>
      <c r="D60" s="525"/>
      <c r="E60" s="525"/>
      <c r="F60" s="525"/>
      <c r="G60" s="525"/>
      <c r="H60" s="525"/>
      <c r="I60" s="525"/>
      <c r="J60" s="525"/>
      <c r="K60" s="525"/>
      <c r="L60" s="525"/>
      <c r="M60" s="525"/>
      <c r="N60" s="525"/>
      <c r="O60" s="525"/>
      <c r="P60" s="525"/>
      <c r="Q60" s="525"/>
      <c r="R60" s="525"/>
      <c r="S60" s="526"/>
      <c r="T60" s="630"/>
      <c r="U60" s="631"/>
      <c r="V60" s="657">
        <f>V58</f>
        <v>0</v>
      </c>
      <c r="W60" s="657"/>
      <c r="X60" s="657"/>
      <c r="Y60" s="657"/>
      <c r="Z60" s="657"/>
      <c r="AA60" s="657"/>
      <c r="AB60" s="657"/>
      <c r="AC60" s="657"/>
      <c r="AD60" s="657"/>
      <c r="AE60" s="635"/>
      <c r="AF60" s="578"/>
      <c r="AG60" s="579"/>
      <c r="AH60" s="596">
        <f>SUM(AH56,AH58)</f>
        <v>0</v>
      </c>
      <c r="AI60" s="596"/>
      <c r="AJ60" s="596"/>
      <c r="AK60" s="596"/>
      <c r="AL60" s="596"/>
      <c r="AM60" s="596"/>
      <c r="AN60" s="596"/>
      <c r="AO60" s="596"/>
      <c r="AP60" s="597"/>
      <c r="AS60" s="48" t="e">
        <f t="shared" si="0"/>
        <v>#DIV/0!</v>
      </c>
    </row>
    <row r="61" spans="1:45" ht="6" customHeight="1">
      <c r="A61" s="637" t="s">
        <v>167</v>
      </c>
      <c r="B61" s="637"/>
      <c r="C61" s="637"/>
      <c r="D61" s="637"/>
      <c r="E61" s="637"/>
      <c r="F61" s="637"/>
      <c r="G61" s="637"/>
      <c r="H61" s="637"/>
      <c r="I61" s="637"/>
      <c r="J61" s="637"/>
      <c r="K61" s="637"/>
      <c r="L61" s="637"/>
      <c r="M61" s="637"/>
      <c r="N61" s="637"/>
      <c r="O61" s="637"/>
      <c r="P61" s="637"/>
      <c r="Q61" s="637"/>
      <c r="R61" s="637"/>
      <c r="S61" s="638"/>
      <c r="T61" s="617" t="s">
        <v>44</v>
      </c>
      <c r="U61" s="618"/>
      <c r="V61" s="619">
        <v>0</v>
      </c>
      <c r="W61" s="620"/>
      <c r="X61" s="620"/>
      <c r="Y61" s="620"/>
      <c r="Z61" s="620"/>
      <c r="AA61" s="620"/>
      <c r="AB61" s="620"/>
      <c r="AC61" s="620"/>
      <c r="AD61" s="621"/>
      <c r="AE61" s="622" t="s">
        <v>293</v>
      </c>
      <c r="AF61" s="623"/>
      <c r="AG61" s="624"/>
      <c r="AH61" s="625">
        <v>0</v>
      </c>
      <c r="AI61" s="626"/>
      <c r="AJ61" s="626"/>
      <c r="AK61" s="626"/>
      <c r="AL61" s="626"/>
      <c r="AM61" s="626"/>
      <c r="AN61" s="626"/>
      <c r="AO61" s="626"/>
      <c r="AP61" s="626"/>
      <c r="AS61" s="48"/>
    </row>
    <row r="62" spans="1:45" ht="7.5" customHeight="1">
      <c r="A62" s="500"/>
      <c r="B62" s="500"/>
      <c r="C62" s="500"/>
      <c r="D62" s="500"/>
      <c r="E62" s="500"/>
      <c r="F62" s="500"/>
      <c r="G62" s="500"/>
      <c r="H62" s="500"/>
      <c r="I62" s="500"/>
      <c r="J62" s="500"/>
      <c r="K62" s="500"/>
      <c r="L62" s="500"/>
      <c r="M62" s="500"/>
      <c r="N62" s="500"/>
      <c r="O62" s="500"/>
      <c r="P62" s="500"/>
      <c r="Q62" s="500"/>
      <c r="R62" s="500"/>
      <c r="S62" s="224"/>
      <c r="T62" s="466"/>
      <c r="U62" s="482"/>
      <c r="V62" s="608">
        <f>V61</f>
        <v>0</v>
      </c>
      <c r="W62" s="609"/>
      <c r="X62" s="609"/>
      <c r="Y62" s="609"/>
      <c r="Z62" s="609"/>
      <c r="AA62" s="609"/>
      <c r="AB62" s="609"/>
      <c r="AC62" s="609"/>
      <c r="AD62" s="609"/>
      <c r="AE62" s="298"/>
      <c r="AF62" s="299"/>
      <c r="AG62" s="300"/>
      <c r="AH62" s="610">
        <f>AH61</f>
        <v>0</v>
      </c>
      <c r="AI62" s="610"/>
      <c r="AJ62" s="610"/>
      <c r="AK62" s="610"/>
      <c r="AL62" s="610"/>
      <c r="AM62" s="610"/>
      <c r="AN62" s="610"/>
      <c r="AO62" s="610"/>
      <c r="AP62" s="611"/>
      <c r="AS62" s="48" t="e">
        <f t="shared" si="0"/>
        <v>#DIV/0!</v>
      </c>
    </row>
    <row r="63" spans="1:45" ht="6" customHeight="1">
      <c r="A63" s="514" t="s">
        <v>50</v>
      </c>
      <c r="B63" s="514"/>
      <c r="C63" s="514"/>
      <c r="D63" s="514"/>
      <c r="E63" s="514"/>
      <c r="F63" s="514"/>
      <c r="G63" s="514"/>
      <c r="H63" s="514"/>
      <c r="I63" s="514"/>
      <c r="J63" s="514"/>
      <c r="K63" s="514"/>
      <c r="L63" s="514"/>
      <c r="M63" s="514"/>
      <c r="N63" s="514"/>
      <c r="O63" s="514"/>
      <c r="P63" s="514"/>
      <c r="Q63" s="514"/>
      <c r="R63" s="514"/>
      <c r="S63" s="226"/>
      <c r="T63" s="460" t="s">
        <v>45</v>
      </c>
      <c r="U63" s="461"/>
      <c r="V63" s="627">
        <v>0</v>
      </c>
      <c r="W63" s="628"/>
      <c r="X63" s="628"/>
      <c r="Y63" s="628"/>
      <c r="Z63" s="628"/>
      <c r="AA63" s="628"/>
      <c r="AB63" s="628"/>
      <c r="AC63" s="628"/>
      <c r="AD63" s="629"/>
      <c r="AE63" s="295" t="s">
        <v>294</v>
      </c>
      <c r="AF63" s="296"/>
      <c r="AG63" s="297"/>
      <c r="AH63" s="580">
        <v>0</v>
      </c>
      <c r="AI63" s="581"/>
      <c r="AJ63" s="581"/>
      <c r="AK63" s="581"/>
      <c r="AL63" s="581"/>
      <c r="AM63" s="581"/>
      <c r="AN63" s="581"/>
      <c r="AO63" s="581"/>
      <c r="AP63" s="581"/>
      <c r="AS63" s="48"/>
    </row>
    <row r="64" spans="1:45" ht="7.5" customHeight="1">
      <c r="A64" s="500"/>
      <c r="B64" s="500"/>
      <c r="C64" s="500"/>
      <c r="D64" s="500"/>
      <c r="E64" s="500"/>
      <c r="F64" s="500"/>
      <c r="G64" s="500"/>
      <c r="H64" s="500"/>
      <c r="I64" s="500"/>
      <c r="J64" s="500"/>
      <c r="K64" s="500"/>
      <c r="L64" s="500"/>
      <c r="M64" s="500"/>
      <c r="N64" s="500"/>
      <c r="O64" s="500"/>
      <c r="P64" s="500"/>
      <c r="Q64" s="500"/>
      <c r="R64" s="500"/>
      <c r="S64" s="224"/>
      <c r="T64" s="466"/>
      <c r="U64" s="482"/>
      <c r="V64" s="636">
        <f>V63</f>
        <v>0</v>
      </c>
      <c r="W64" s="636"/>
      <c r="X64" s="636"/>
      <c r="Y64" s="636"/>
      <c r="Z64" s="636"/>
      <c r="AA64" s="636"/>
      <c r="AB64" s="636"/>
      <c r="AC64" s="636"/>
      <c r="AD64" s="636"/>
      <c r="AE64" s="298"/>
      <c r="AF64" s="299"/>
      <c r="AG64" s="300"/>
      <c r="AH64" s="610">
        <f>AH63</f>
        <v>0</v>
      </c>
      <c r="AI64" s="610"/>
      <c r="AJ64" s="610"/>
      <c r="AK64" s="610"/>
      <c r="AL64" s="610"/>
      <c r="AM64" s="610"/>
      <c r="AN64" s="610"/>
      <c r="AO64" s="610"/>
      <c r="AP64" s="611"/>
      <c r="AS64" s="48" t="e">
        <f t="shared" si="0"/>
        <v>#DIV/0!</v>
      </c>
    </row>
    <row r="65" spans="1:45" ht="6" customHeight="1">
      <c r="A65" s="514" t="s">
        <v>305</v>
      </c>
      <c r="B65" s="514"/>
      <c r="C65" s="514"/>
      <c r="D65" s="514"/>
      <c r="E65" s="514"/>
      <c r="F65" s="514"/>
      <c r="G65" s="514"/>
      <c r="H65" s="514"/>
      <c r="I65" s="514"/>
      <c r="J65" s="514"/>
      <c r="K65" s="514"/>
      <c r="L65" s="514"/>
      <c r="M65" s="514"/>
      <c r="N65" s="514"/>
      <c r="O65" s="514"/>
      <c r="P65" s="514"/>
      <c r="Q65" s="514"/>
      <c r="R65" s="514"/>
      <c r="S65" s="226"/>
      <c r="T65" s="460" t="s">
        <v>46</v>
      </c>
      <c r="U65" s="461"/>
      <c r="V65" s="604"/>
      <c r="W65" s="604"/>
      <c r="X65" s="604"/>
      <c r="Y65" s="604"/>
      <c r="Z65" s="604"/>
      <c r="AA65" s="604"/>
      <c r="AB65" s="604"/>
      <c r="AC65" s="604"/>
      <c r="AD65" s="604"/>
      <c r="AE65" s="295" t="s">
        <v>295</v>
      </c>
      <c r="AF65" s="296"/>
      <c r="AG65" s="297"/>
      <c r="AH65" s="580">
        <v>0</v>
      </c>
      <c r="AI65" s="581"/>
      <c r="AJ65" s="581"/>
      <c r="AK65" s="581"/>
      <c r="AL65" s="581"/>
      <c r="AM65" s="581"/>
      <c r="AN65" s="581"/>
      <c r="AO65" s="581"/>
      <c r="AP65" s="581"/>
      <c r="AS65" s="48"/>
    </row>
    <row r="66" spans="1:45" ht="7.5" customHeight="1">
      <c r="A66" s="500"/>
      <c r="B66" s="500"/>
      <c r="C66" s="500"/>
      <c r="D66" s="500"/>
      <c r="E66" s="500"/>
      <c r="F66" s="500"/>
      <c r="G66" s="500"/>
      <c r="H66" s="500"/>
      <c r="I66" s="500"/>
      <c r="J66" s="500"/>
      <c r="K66" s="500"/>
      <c r="L66" s="500"/>
      <c r="M66" s="500"/>
      <c r="N66" s="500"/>
      <c r="O66" s="500"/>
      <c r="P66" s="500"/>
      <c r="Q66" s="500"/>
      <c r="R66" s="500"/>
      <c r="S66" s="224"/>
      <c r="T66" s="466"/>
      <c r="U66" s="482"/>
      <c r="V66" s="614"/>
      <c r="W66" s="614"/>
      <c r="X66" s="614"/>
      <c r="Y66" s="614"/>
      <c r="Z66" s="614"/>
      <c r="AA66" s="614"/>
      <c r="AB66" s="614"/>
      <c r="AC66" s="614"/>
      <c r="AD66" s="614"/>
      <c r="AE66" s="298"/>
      <c r="AF66" s="299"/>
      <c r="AG66" s="300"/>
      <c r="AH66" s="610">
        <f>AH65</f>
        <v>0</v>
      </c>
      <c r="AI66" s="610"/>
      <c r="AJ66" s="610"/>
      <c r="AK66" s="610"/>
      <c r="AL66" s="610"/>
      <c r="AM66" s="610"/>
      <c r="AN66" s="610"/>
      <c r="AO66" s="610"/>
      <c r="AP66" s="611"/>
      <c r="AS66" s="48" t="e">
        <f t="shared" si="0"/>
        <v>#DIV/0!</v>
      </c>
    </row>
    <row r="67" spans="1:45" ht="6" customHeight="1">
      <c r="A67" s="514" t="s">
        <v>306</v>
      </c>
      <c r="B67" s="514"/>
      <c r="C67" s="514"/>
      <c r="D67" s="514"/>
      <c r="E67" s="514"/>
      <c r="F67" s="514"/>
      <c r="G67" s="514"/>
      <c r="H67" s="514"/>
      <c r="I67" s="514"/>
      <c r="J67" s="514"/>
      <c r="K67" s="514"/>
      <c r="L67" s="514"/>
      <c r="M67" s="514"/>
      <c r="N67" s="514"/>
      <c r="O67" s="514"/>
      <c r="P67" s="514"/>
      <c r="Q67" s="514"/>
      <c r="R67" s="514"/>
      <c r="S67" s="226"/>
      <c r="T67" s="460" t="s">
        <v>307</v>
      </c>
      <c r="U67" s="461"/>
      <c r="V67" s="605"/>
      <c r="W67" s="606"/>
      <c r="X67" s="606"/>
      <c r="Y67" s="606"/>
      <c r="Z67" s="606"/>
      <c r="AA67" s="606"/>
      <c r="AB67" s="606"/>
      <c r="AC67" s="606"/>
      <c r="AD67" s="607"/>
      <c r="AE67" s="295" t="s">
        <v>296</v>
      </c>
      <c r="AF67" s="296"/>
      <c r="AG67" s="297"/>
      <c r="AH67" s="580">
        <v>0</v>
      </c>
      <c r="AI67" s="581"/>
      <c r="AJ67" s="581"/>
      <c r="AK67" s="581"/>
      <c r="AL67" s="581"/>
      <c r="AM67" s="581"/>
      <c r="AN67" s="581"/>
      <c r="AO67" s="581"/>
      <c r="AP67" s="581"/>
      <c r="AS67" s="48"/>
    </row>
    <row r="68" spans="1:45" ht="7.5" customHeight="1">
      <c r="A68" s="500"/>
      <c r="B68" s="500"/>
      <c r="C68" s="500"/>
      <c r="D68" s="500"/>
      <c r="E68" s="500"/>
      <c r="F68" s="500"/>
      <c r="G68" s="500"/>
      <c r="H68" s="500"/>
      <c r="I68" s="500"/>
      <c r="J68" s="500"/>
      <c r="K68" s="500"/>
      <c r="L68" s="500"/>
      <c r="M68" s="500"/>
      <c r="N68" s="500"/>
      <c r="O68" s="500"/>
      <c r="P68" s="500"/>
      <c r="Q68" s="500"/>
      <c r="R68" s="500"/>
      <c r="S68" s="224"/>
      <c r="T68" s="466"/>
      <c r="U68" s="482"/>
      <c r="V68" s="614"/>
      <c r="W68" s="614"/>
      <c r="X68" s="614"/>
      <c r="Y68" s="614"/>
      <c r="Z68" s="614"/>
      <c r="AA68" s="614"/>
      <c r="AB68" s="614"/>
      <c r="AC68" s="614"/>
      <c r="AD68" s="614"/>
      <c r="AE68" s="298"/>
      <c r="AF68" s="299"/>
      <c r="AG68" s="300"/>
      <c r="AH68" s="610">
        <f>AH67</f>
        <v>0</v>
      </c>
      <c r="AI68" s="610"/>
      <c r="AJ68" s="610"/>
      <c r="AK68" s="610"/>
      <c r="AL68" s="610"/>
      <c r="AM68" s="610"/>
      <c r="AN68" s="610"/>
      <c r="AO68" s="610"/>
      <c r="AP68" s="611"/>
      <c r="AS68" s="48" t="e">
        <f t="shared" si="0"/>
        <v>#DIV/0!</v>
      </c>
    </row>
    <row r="69" spans="1:45" ht="6" customHeight="1">
      <c r="A69" s="514" t="s">
        <v>164</v>
      </c>
      <c r="B69" s="514"/>
      <c r="C69" s="514"/>
      <c r="D69" s="514"/>
      <c r="E69" s="514"/>
      <c r="F69" s="514"/>
      <c r="G69" s="514"/>
      <c r="H69" s="514"/>
      <c r="I69" s="514"/>
      <c r="J69" s="514"/>
      <c r="K69" s="514"/>
      <c r="L69" s="514"/>
      <c r="M69" s="514"/>
      <c r="N69" s="514"/>
      <c r="O69" s="514"/>
      <c r="P69" s="514"/>
      <c r="Q69" s="514"/>
      <c r="R69" s="514"/>
      <c r="S69" s="226"/>
      <c r="T69" s="460" t="s">
        <v>308</v>
      </c>
      <c r="U69" s="461"/>
      <c r="V69" s="599">
        <v>0</v>
      </c>
      <c r="W69" s="600"/>
      <c r="X69" s="600"/>
      <c r="Y69" s="600"/>
      <c r="Z69" s="600"/>
      <c r="AA69" s="600"/>
      <c r="AB69" s="600"/>
      <c r="AC69" s="600"/>
      <c r="AD69" s="601"/>
      <c r="AE69" s="295" t="s">
        <v>309</v>
      </c>
      <c r="AF69" s="296"/>
      <c r="AG69" s="297"/>
      <c r="AH69" s="580">
        <v>0</v>
      </c>
      <c r="AI69" s="581"/>
      <c r="AJ69" s="581"/>
      <c r="AK69" s="581"/>
      <c r="AL69" s="581"/>
      <c r="AM69" s="581"/>
      <c r="AN69" s="581"/>
      <c r="AO69" s="581"/>
      <c r="AP69" s="581"/>
      <c r="AS69" s="48"/>
    </row>
    <row r="70" spans="1:45" ht="7.5" customHeight="1">
      <c r="A70" s="500"/>
      <c r="B70" s="500"/>
      <c r="C70" s="500"/>
      <c r="D70" s="500"/>
      <c r="E70" s="500"/>
      <c r="F70" s="500"/>
      <c r="G70" s="500"/>
      <c r="H70" s="500"/>
      <c r="I70" s="500"/>
      <c r="J70" s="500"/>
      <c r="K70" s="500"/>
      <c r="L70" s="500"/>
      <c r="M70" s="500"/>
      <c r="N70" s="500"/>
      <c r="O70" s="500"/>
      <c r="P70" s="500"/>
      <c r="Q70" s="500"/>
      <c r="R70" s="500"/>
      <c r="S70" s="224"/>
      <c r="T70" s="466"/>
      <c r="U70" s="482"/>
      <c r="V70" s="608">
        <f>V69</f>
        <v>0</v>
      </c>
      <c r="W70" s="609"/>
      <c r="X70" s="609"/>
      <c r="Y70" s="609"/>
      <c r="Z70" s="609"/>
      <c r="AA70" s="609"/>
      <c r="AB70" s="609"/>
      <c r="AC70" s="609"/>
      <c r="AD70" s="609"/>
      <c r="AE70" s="298"/>
      <c r="AF70" s="299"/>
      <c r="AG70" s="300"/>
      <c r="AH70" s="610">
        <f>AH69</f>
        <v>0</v>
      </c>
      <c r="AI70" s="610"/>
      <c r="AJ70" s="610"/>
      <c r="AK70" s="610"/>
      <c r="AL70" s="610"/>
      <c r="AM70" s="610"/>
      <c r="AN70" s="610"/>
      <c r="AO70" s="610"/>
      <c r="AP70" s="611"/>
      <c r="AS70" s="48"/>
    </row>
    <row r="71" spans="1:45" ht="6" customHeight="1">
      <c r="A71" s="296" t="s">
        <v>310</v>
      </c>
      <c r="B71" s="296"/>
      <c r="C71" s="296"/>
      <c r="D71" s="296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7"/>
      <c r="AE71" s="460" t="s">
        <v>311</v>
      </c>
      <c r="AF71" s="476"/>
      <c r="AG71" s="461"/>
      <c r="AH71" s="602">
        <f>AH53-AH59-AH61-AH63-AH65-AH67+AH69</f>
        <v>164183</v>
      </c>
      <c r="AI71" s="603"/>
      <c r="AJ71" s="603"/>
      <c r="AK71" s="603"/>
      <c r="AL71" s="603"/>
      <c r="AM71" s="603"/>
      <c r="AN71" s="603"/>
      <c r="AO71" s="603"/>
      <c r="AP71" s="603"/>
      <c r="AS71" s="48"/>
    </row>
    <row r="72" spans="1:45" ht="7.5" customHeight="1">
      <c r="A72" s="299"/>
      <c r="B72" s="299"/>
      <c r="C72" s="299"/>
      <c r="D72" s="299"/>
      <c r="E72" s="299"/>
      <c r="F72" s="299"/>
      <c r="G72" s="299"/>
      <c r="H72" s="299"/>
      <c r="I72" s="299"/>
      <c r="J72" s="299"/>
      <c r="K72" s="299"/>
      <c r="L72" s="299"/>
      <c r="M72" s="299"/>
      <c r="N72" s="299"/>
      <c r="O72" s="299"/>
      <c r="P72" s="299"/>
      <c r="Q72" s="299"/>
      <c r="R72" s="299"/>
      <c r="S72" s="299"/>
      <c r="T72" s="299"/>
      <c r="U72" s="299"/>
      <c r="V72" s="299"/>
      <c r="W72" s="299"/>
      <c r="X72" s="299"/>
      <c r="Y72" s="299"/>
      <c r="Z72" s="299"/>
      <c r="AA72" s="299"/>
      <c r="AB72" s="299"/>
      <c r="AC72" s="299"/>
      <c r="AD72" s="300"/>
      <c r="AE72" s="466"/>
      <c r="AF72" s="467"/>
      <c r="AG72" s="482"/>
      <c r="AH72" s="612">
        <f>AH54-AH60-AH62-AH64-AH66-AH68+AH70</f>
        <v>-1550226</v>
      </c>
      <c r="AI72" s="612"/>
      <c r="AJ72" s="612"/>
      <c r="AK72" s="612"/>
      <c r="AL72" s="612"/>
      <c r="AM72" s="612"/>
      <c r="AN72" s="612"/>
      <c r="AO72" s="612"/>
      <c r="AP72" s="613"/>
    </row>
    <row r="73" spans="1:45" ht="6" customHeight="1">
      <c r="A73" s="296" t="s">
        <v>312</v>
      </c>
      <c r="B73" s="296"/>
      <c r="C73" s="296"/>
      <c r="D73" s="296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7"/>
      <c r="AH73" s="580">
        <v>0</v>
      </c>
      <c r="AI73" s="581"/>
      <c r="AJ73" s="581"/>
      <c r="AK73" s="581"/>
      <c r="AL73" s="581"/>
      <c r="AM73" s="581"/>
      <c r="AN73" s="581"/>
      <c r="AO73" s="581"/>
      <c r="AP73" s="581"/>
    </row>
    <row r="74" spans="1:45" ht="7.5" customHeight="1">
      <c r="A74" s="578"/>
      <c r="B74" s="578"/>
      <c r="C74" s="578"/>
      <c r="D74" s="578"/>
      <c r="E74" s="578"/>
      <c r="F74" s="578"/>
      <c r="G74" s="578"/>
      <c r="H74" s="578"/>
      <c r="I74" s="578"/>
      <c r="J74" s="578"/>
      <c r="K74" s="578"/>
      <c r="L74" s="578"/>
      <c r="M74" s="578"/>
      <c r="N74" s="578"/>
      <c r="O74" s="578"/>
      <c r="P74" s="578"/>
      <c r="Q74" s="578"/>
      <c r="R74" s="578"/>
      <c r="S74" s="578"/>
      <c r="T74" s="578"/>
      <c r="U74" s="578"/>
      <c r="V74" s="578"/>
      <c r="W74" s="578"/>
      <c r="X74" s="578"/>
      <c r="Y74" s="578"/>
      <c r="Z74" s="578"/>
      <c r="AA74" s="578"/>
      <c r="AB74" s="578"/>
      <c r="AC74" s="578"/>
      <c r="AD74" s="578"/>
      <c r="AE74" s="578"/>
      <c r="AF74" s="578"/>
      <c r="AG74" s="579"/>
      <c r="AH74" s="596">
        <f>AH73</f>
        <v>0</v>
      </c>
      <c r="AI74" s="596"/>
      <c r="AJ74" s="596"/>
      <c r="AK74" s="596"/>
      <c r="AL74" s="596"/>
      <c r="AM74" s="596"/>
      <c r="AN74" s="596"/>
      <c r="AO74" s="596"/>
      <c r="AP74" s="597"/>
    </row>
    <row r="75" spans="1:45" ht="3.75" customHeight="1">
      <c r="W75" s="39"/>
    </row>
    <row r="76" spans="1:45" s="2" customFormat="1" ht="10.5" customHeight="1">
      <c r="A76" s="321" t="s">
        <v>286</v>
      </c>
      <c r="B76" s="367" t="s">
        <v>313</v>
      </c>
      <c r="C76" s="368"/>
      <c r="D76" s="368"/>
      <c r="E76" s="368"/>
      <c r="F76" s="368"/>
      <c r="G76" s="368"/>
      <c r="H76" s="368"/>
      <c r="I76" s="468" t="s">
        <v>83</v>
      </c>
      <c r="J76" s="321"/>
      <c r="K76" s="321"/>
      <c r="L76" s="321"/>
      <c r="M76" s="321"/>
      <c r="N76" s="321"/>
      <c r="O76" s="321"/>
      <c r="P76" s="469"/>
      <c r="Q76" s="529" t="s">
        <v>387</v>
      </c>
      <c r="R76" s="530"/>
      <c r="S76" s="530"/>
      <c r="T76" s="530"/>
      <c r="U76" s="530"/>
      <c r="V76" s="530"/>
      <c r="W76" s="321" t="s">
        <v>280</v>
      </c>
      <c r="X76" s="321"/>
      <c r="Y76" s="727"/>
      <c r="Z76" s="727"/>
      <c r="AA76" s="727"/>
      <c r="AB76" s="188" t="s">
        <v>168</v>
      </c>
      <c r="AC76" s="185"/>
      <c r="AD76" s="185" t="s">
        <v>169</v>
      </c>
      <c r="AE76" s="185"/>
      <c r="AF76" s="185"/>
      <c r="AG76" s="185"/>
      <c r="AH76" s="723" t="s">
        <v>603</v>
      </c>
      <c r="AI76" s="723"/>
      <c r="AJ76" s="723"/>
      <c r="AK76" s="723"/>
      <c r="AL76" s="723"/>
      <c r="AM76" s="723"/>
      <c r="AN76" s="723"/>
      <c r="AO76" s="723"/>
      <c r="AP76" s="724"/>
    </row>
    <row r="77" spans="1:45" s="2" customFormat="1" ht="8.25" customHeight="1">
      <c r="A77" s="322"/>
      <c r="B77" s="369" t="s">
        <v>314</v>
      </c>
      <c r="C77" s="370"/>
      <c r="D77" s="370"/>
      <c r="E77" s="370"/>
      <c r="F77" s="370"/>
      <c r="G77" s="370"/>
      <c r="H77" s="370"/>
      <c r="I77" s="470"/>
      <c r="J77" s="322"/>
      <c r="K77" s="322"/>
      <c r="L77" s="322"/>
      <c r="M77" s="322"/>
      <c r="N77" s="322"/>
      <c r="O77" s="322"/>
      <c r="P77" s="471"/>
      <c r="Q77" s="531"/>
      <c r="R77" s="532"/>
      <c r="S77" s="532"/>
      <c r="T77" s="532"/>
      <c r="U77" s="532"/>
      <c r="V77" s="532"/>
      <c r="W77" s="322"/>
      <c r="X77" s="322"/>
      <c r="Y77" s="728"/>
      <c r="Z77" s="728"/>
      <c r="AA77" s="728"/>
      <c r="AB77" s="276"/>
      <c r="AC77" s="262"/>
      <c r="AD77" s="262"/>
      <c r="AE77" s="262"/>
      <c r="AF77" s="262"/>
      <c r="AG77" s="262"/>
      <c r="AH77" s="725"/>
      <c r="AI77" s="725"/>
      <c r="AJ77" s="725"/>
      <c r="AK77" s="725"/>
      <c r="AL77" s="725"/>
      <c r="AM77" s="725"/>
      <c r="AN77" s="725"/>
      <c r="AO77" s="725"/>
      <c r="AP77" s="726"/>
    </row>
    <row r="78" spans="1:45" ht="3.75" customHeight="1">
      <c r="W78" s="49"/>
    </row>
    <row r="79" spans="1:45" s="2" customFormat="1" ht="15" customHeight="1">
      <c r="A79" s="7" t="s">
        <v>287</v>
      </c>
      <c r="B79" s="374" t="s">
        <v>315</v>
      </c>
      <c r="C79" s="375"/>
      <c r="D79" s="375"/>
      <c r="E79" s="375"/>
      <c r="F79" s="375"/>
      <c r="G79" s="375"/>
      <c r="H79" s="375"/>
      <c r="I79" s="268" t="s">
        <v>170</v>
      </c>
      <c r="J79" s="533"/>
      <c r="K79" s="533"/>
      <c r="L79" s="533"/>
      <c r="M79" s="533"/>
      <c r="N79" s="533"/>
      <c r="O79" s="533"/>
      <c r="P79" s="272"/>
      <c r="Q79" s="268"/>
      <c r="R79" s="533"/>
      <c r="S79" s="533"/>
      <c r="T79" s="533"/>
      <c r="U79" s="533"/>
      <c r="V79" s="533"/>
      <c r="W79" s="533"/>
      <c r="X79" s="533"/>
      <c r="Y79" s="533"/>
      <c r="Z79" s="533"/>
      <c r="AA79" s="272"/>
      <c r="AB79" s="267" t="s">
        <v>171</v>
      </c>
      <c r="AC79" s="267"/>
      <c r="AD79" s="267"/>
      <c r="AE79" s="267"/>
      <c r="AF79" s="267"/>
      <c r="AG79" s="267"/>
      <c r="AH79" s="267"/>
      <c r="AI79" s="267"/>
      <c r="AJ79" s="267"/>
      <c r="AK79" s="267"/>
      <c r="AL79" s="267"/>
      <c r="AM79" s="267"/>
      <c r="AN79" s="267"/>
      <c r="AO79" s="267"/>
      <c r="AP79" s="268"/>
    </row>
    <row r="80" spans="1:45" ht="15.75" customHeight="1">
      <c r="C80" s="80"/>
      <c r="D80" s="80"/>
      <c r="E80" s="80"/>
      <c r="F80" s="390" t="s">
        <v>288</v>
      </c>
      <c r="G80" s="80"/>
      <c r="H80" s="442" t="s">
        <v>281</v>
      </c>
      <c r="I80" s="442"/>
      <c r="J80" s="442"/>
      <c r="K80" s="442"/>
      <c r="L80" s="442"/>
      <c r="M80" s="442"/>
      <c r="N80" s="442"/>
      <c r="O80" s="442"/>
      <c r="P80" s="442"/>
      <c r="Q80" s="442"/>
      <c r="R80" s="442"/>
      <c r="S80" s="442"/>
      <c r="T80" s="442"/>
      <c r="U80" s="80"/>
      <c r="V80" s="80"/>
      <c r="W80" s="80"/>
      <c r="X80" s="81"/>
      <c r="Y80" s="384" t="s">
        <v>322</v>
      </c>
      <c r="Z80" s="385"/>
      <c r="AA80" s="385"/>
      <c r="AB80" s="385"/>
      <c r="AC80" s="385"/>
      <c r="AD80" s="385"/>
      <c r="AE80" s="385"/>
      <c r="AF80" s="385"/>
      <c r="AG80" s="385"/>
      <c r="AH80" s="385"/>
      <c r="AI80" s="385"/>
      <c r="AJ80" s="385"/>
      <c r="AK80" s="385"/>
      <c r="AL80" s="385"/>
      <c r="AM80" s="385"/>
      <c r="AN80" s="385"/>
      <c r="AO80" s="385"/>
      <c r="AP80" s="386"/>
    </row>
    <row r="81" spans="1:46" ht="15.75" customHeight="1">
      <c r="B81" s="84"/>
      <c r="C81" s="84"/>
      <c r="D81" s="84"/>
      <c r="E81" s="82"/>
      <c r="F81" s="391"/>
      <c r="G81" s="82"/>
      <c r="H81" s="582"/>
      <c r="I81" s="582"/>
      <c r="J81" s="582"/>
      <c r="K81" s="582"/>
      <c r="L81" s="582"/>
      <c r="M81" s="582"/>
      <c r="N81" s="582"/>
      <c r="O81" s="582"/>
      <c r="P81" s="582"/>
      <c r="Q81" s="582"/>
      <c r="R81" s="582"/>
      <c r="S81" s="582"/>
      <c r="T81" s="582"/>
      <c r="U81" s="82"/>
      <c r="V81" s="82"/>
      <c r="W81" s="82"/>
      <c r="X81" s="83"/>
      <c r="Y81" s="387"/>
      <c r="Z81" s="388"/>
      <c r="AA81" s="388"/>
      <c r="AB81" s="388"/>
      <c r="AC81" s="388"/>
      <c r="AD81" s="388"/>
      <c r="AE81" s="388"/>
      <c r="AF81" s="388"/>
      <c r="AG81" s="388"/>
      <c r="AH81" s="388"/>
      <c r="AI81" s="388"/>
      <c r="AJ81" s="388"/>
      <c r="AK81" s="388"/>
      <c r="AL81" s="388"/>
      <c r="AM81" s="388"/>
      <c r="AN81" s="388"/>
      <c r="AO81" s="388"/>
      <c r="AP81" s="389"/>
    </row>
    <row r="82" spans="1:46" ht="7.5" customHeight="1">
      <c r="A82" s="583" t="s">
        <v>382</v>
      </c>
      <c r="B82" s="583"/>
      <c r="C82" s="583"/>
      <c r="D82" s="583"/>
      <c r="E82" s="585" t="s">
        <v>383</v>
      </c>
      <c r="F82" s="583"/>
      <c r="G82" s="583"/>
      <c r="H82" s="586"/>
      <c r="I82" s="585" t="s">
        <v>370</v>
      </c>
      <c r="J82" s="583"/>
      <c r="K82" s="583"/>
      <c r="L82" s="583"/>
      <c r="M82" s="583"/>
      <c r="N82" s="586"/>
      <c r="O82" s="583" t="s">
        <v>69</v>
      </c>
      <c r="P82" s="583"/>
      <c r="Q82" s="583"/>
      <c r="R82" s="583"/>
      <c r="S82" s="583"/>
      <c r="T82" s="586"/>
      <c r="U82" s="583" t="s">
        <v>70</v>
      </c>
      <c r="V82" s="583"/>
      <c r="W82" s="583"/>
      <c r="X82" s="589"/>
      <c r="Y82" s="591">
        <v>42576</v>
      </c>
      <c r="Z82" s="592"/>
      <c r="AA82" s="592"/>
      <c r="AB82" s="592"/>
      <c r="AC82" s="592"/>
      <c r="AD82" s="592"/>
      <c r="AE82" s="592"/>
      <c r="AF82" s="592"/>
      <c r="AG82" s="592"/>
      <c r="AH82" s="592"/>
      <c r="AI82" s="592"/>
      <c r="AJ82" s="592"/>
      <c r="AK82" s="592"/>
      <c r="AL82" s="592"/>
      <c r="AM82" s="592"/>
      <c r="AN82" s="592"/>
      <c r="AO82" s="592"/>
      <c r="AP82" s="592"/>
    </row>
    <row r="83" spans="1:46" ht="7.5" customHeight="1">
      <c r="A83" s="584"/>
      <c r="B83" s="584"/>
      <c r="C83" s="584"/>
      <c r="D83" s="584"/>
      <c r="E83" s="587"/>
      <c r="F83" s="584"/>
      <c r="G83" s="584"/>
      <c r="H83" s="588"/>
      <c r="I83" s="587"/>
      <c r="J83" s="584"/>
      <c r="K83" s="584"/>
      <c r="L83" s="584"/>
      <c r="M83" s="584"/>
      <c r="N83" s="588"/>
      <c r="O83" s="584"/>
      <c r="P83" s="584"/>
      <c r="Q83" s="584"/>
      <c r="R83" s="584"/>
      <c r="S83" s="584"/>
      <c r="T83" s="588"/>
      <c r="U83" s="584"/>
      <c r="V83" s="584"/>
      <c r="W83" s="584"/>
      <c r="X83" s="590"/>
      <c r="Y83" s="721">
        <v>42601</v>
      </c>
      <c r="Z83" s="722"/>
      <c r="AA83" s="722"/>
      <c r="AB83" s="722"/>
      <c r="AC83" s="722"/>
      <c r="AD83" s="722"/>
      <c r="AE83" s="722"/>
      <c r="AF83" s="722"/>
      <c r="AG83" s="722"/>
      <c r="AH83" s="722"/>
      <c r="AI83" s="722"/>
      <c r="AJ83" s="722"/>
      <c r="AK83" s="722"/>
      <c r="AL83" s="722"/>
      <c r="AM83" s="722"/>
      <c r="AN83" s="722"/>
      <c r="AO83" s="722"/>
      <c r="AP83" s="722"/>
    </row>
    <row r="84" spans="1:46" ht="6.75" customHeight="1">
      <c r="A84" s="563" t="s">
        <v>316</v>
      </c>
      <c r="B84" s="570" t="s">
        <v>388</v>
      </c>
      <c r="C84" s="570"/>
      <c r="D84" s="571"/>
      <c r="E84" s="569" t="s">
        <v>389</v>
      </c>
      <c r="F84" s="570"/>
      <c r="G84" s="570"/>
      <c r="H84" s="571"/>
      <c r="I84" s="534"/>
      <c r="J84" s="535"/>
      <c r="K84" s="535"/>
      <c r="L84" s="535"/>
      <c r="M84" s="535"/>
      <c r="N84" s="536"/>
      <c r="O84" s="527">
        <v>6</v>
      </c>
      <c r="P84" s="527">
        <v>0</v>
      </c>
      <c r="Q84" s="527">
        <v>2</v>
      </c>
      <c r="R84" s="527">
        <v>3</v>
      </c>
      <c r="S84" s="527">
        <v>0</v>
      </c>
      <c r="T84" s="527">
        <v>7</v>
      </c>
      <c r="U84" s="729">
        <f>V33</f>
        <v>3264000</v>
      </c>
      <c r="V84" s="730"/>
      <c r="W84" s="730"/>
      <c r="X84" s="731"/>
      <c r="Y84" s="85"/>
      <c r="Z84" s="86"/>
      <c r="AA84" s="598" t="s">
        <v>179</v>
      </c>
      <c r="AB84" s="598"/>
      <c r="AC84" s="284" t="str">
        <f>G10</f>
        <v>용달화물 주황규</v>
      </c>
      <c r="AD84" s="284"/>
      <c r="AE84" s="284"/>
      <c r="AF84" s="284"/>
      <c r="AG84" s="284"/>
      <c r="AH84" s="284"/>
      <c r="AI84" s="284"/>
      <c r="AJ84" s="284"/>
      <c r="AK84" s="284"/>
      <c r="AL84" s="598" t="s">
        <v>180</v>
      </c>
      <c r="AM84" s="598"/>
      <c r="AN84" s="598"/>
      <c r="AO84" s="598"/>
      <c r="AP84" s="86"/>
    </row>
    <row r="85" spans="1:46" s="2" customFormat="1" ht="6.75" customHeight="1">
      <c r="A85" s="564"/>
      <c r="B85" s="573"/>
      <c r="C85" s="573"/>
      <c r="D85" s="574"/>
      <c r="E85" s="572"/>
      <c r="F85" s="573"/>
      <c r="G85" s="573"/>
      <c r="H85" s="574"/>
      <c r="I85" s="537"/>
      <c r="J85" s="538"/>
      <c r="K85" s="538"/>
      <c r="L85" s="538"/>
      <c r="M85" s="538"/>
      <c r="N85" s="539"/>
      <c r="O85" s="528"/>
      <c r="P85" s="528"/>
      <c r="Q85" s="528"/>
      <c r="R85" s="528"/>
      <c r="S85" s="528"/>
      <c r="T85" s="528"/>
      <c r="U85" s="593">
        <f>V34</f>
        <v>3264000</v>
      </c>
      <c r="V85" s="594"/>
      <c r="W85" s="594"/>
      <c r="X85" s="595"/>
      <c r="Y85" s="87"/>
      <c r="Z85" s="6"/>
      <c r="AA85" s="322"/>
      <c r="AB85" s="322"/>
      <c r="AC85" s="481"/>
      <c r="AD85" s="481"/>
      <c r="AE85" s="481"/>
      <c r="AF85" s="481"/>
      <c r="AG85" s="481"/>
      <c r="AH85" s="481"/>
      <c r="AI85" s="481"/>
      <c r="AJ85" s="481"/>
      <c r="AK85" s="481"/>
      <c r="AL85" s="322"/>
      <c r="AM85" s="322"/>
      <c r="AN85" s="322"/>
      <c r="AO85" s="322"/>
      <c r="AP85" s="6"/>
    </row>
    <row r="86" spans="1:46" s="2" customFormat="1" ht="6.75" customHeight="1">
      <c r="A86" s="563" t="s">
        <v>317</v>
      </c>
      <c r="B86" s="570"/>
      <c r="C86" s="570"/>
      <c r="D86" s="571"/>
      <c r="E86" s="569"/>
      <c r="F86" s="570"/>
      <c r="G86" s="570"/>
      <c r="H86" s="571"/>
      <c r="I86" s="534"/>
      <c r="J86" s="535"/>
      <c r="K86" s="535"/>
      <c r="L86" s="535"/>
      <c r="M86" s="535"/>
      <c r="N86" s="536"/>
      <c r="O86" s="527"/>
      <c r="P86" s="527"/>
      <c r="Q86" s="527"/>
      <c r="R86" s="527"/>
      <c r="S86" s="527"/>
      <c r="T86" s="527"/>
      <c r="U86" s="575"/>
      <c r="V86" s="576"/>
      <c r="W86" s="576"/>
      <c r="X86" s="577"/>
      <c r="Y86" s="732" t="s">
        <v>321</v>
      </c>
      <c r="Z86" s="733"/>
      <c r="AA86" s="733"/>
      <c r="AB86" s="733"/>
      <c r="AC86" s="733"/>
      <c r="AD86" s="733"/>
      <c r="AE86" s="733"/>
      <c r="AF86" s="733"/>
      <c r="AG86" s="733"/>
      <c r="AH86" s="733"/>
      <c r="AI86" s="733"/>
      <c r="AJ86" s="733"/>
      <c r="AK86" s="733"/>
      <c r="AL86" s="733"/>
      <c r="AM86" s="733"/>
      <c r="AN86" s="733"/>
      <c r="AO86" s="733"/>
      <c r="AP86" s="733"/>
    </row>
    <row r="87" spans="1:46" s="2" customFormat="1" ht="6.75" customHeight="1">
      <c r="A87" s="564"/>
      <c r="B87" s="573"/>
      <c r="C87" s="573"/>
      <c r="D87" s="574"/>
      <c r="E87" s="572"/>
      <c r="F87" s="573"/>
      <c r="G87" s="573"/>
      <c r="H87" s="574"/>
      <c r="I87" s="537"/>
      <c r="J87" s="538"/>
      <c r="K87" s="538"/>
      <c r="L87" s="538"/>
      <c r="M87" s="538"/>
      <c r="N87" s="539"/>
      <c r="O87" s="528"/>
      <c r="P87" s="528"/>
      <c r="Q87" s="528"/>
      <c r="R87" s="528"/>
      <c r="S87" s="528"/>
      <c r="T87" s="528"/>
      <c r="U87" s="594"/>
      <c r="V87" s="594"/>
      <c r="W87" s="594"/>
      <c r="X87" s="595"/>
      <c r="Y87" s="734"/>
      <c r="Z87" s="735"/>
      <c r="AA87" s="735"/>
      <c r="AB87" s="735"/>
      <c r="AC87" s="735"/>
      <c r="AD87" s="735"/>
      <c r="AE87" s="735"/>
      <c r="AF87" s="735"/>
      <c r="AG87" s="735"/>
      <c r="AH87" s="735"/>
      <c r="AI87" s="735"/>
      <c r="AJ87" s="735"/>
      <c r="AK87" s="735"/>
      <c r="AL87" s="735"/>
      <c r="AM87" s="735"/>
      <c r="AN87" s="735"/>
      <c r="AO87" s="735"/>
      <c r="AP87" s="735"/>
    </row>
    <row r="88" spans="1:46" s="2" customFormat="1" ht="6.75" customHeight="1">
      <c r="A88" s="563" t="s">
        <v>318</v>
      </c>
      <c r="B88" s="570"/>
      <c r="C88" s="570"/>
      <c r="D88" s="571"/>
      <c r="E88" s="569"/>
      <c r="F88" s="570"/>
      <c r="G88" s="570"/>
      <c r="H88" s="571"/>
      <c r="I88" s="534"/>
      <c r="J88" s="535"/>
      <c r="K88" s="535"/>
      <c r="L88" s="535"/>
      <c r="M88" s="535"/>
      <c r="N88" s="536"/>
      <c r="O88" s="527"/>
      <c r="P88" s="527"/>
      <c r="Q88" s="527"/>
      <c r="R88" s="527"/>
      <c r="S88" s="527"/>
      <c r="T88" s="527"/>
      <c r="U88" s="575"/>
      <c r="V88" s="576"/>
      <c r="W88" s="576"/>
      <c r="X88" s="577"/>
      <c r="Y88" s="734"/>
      <c r="Z88" s="735"/>
      <c r="AA88" s="735"/>
      <c r="AB88" s="735"/>
      <c r="AC88" s="735"/>
      <c r="AD88" s="735"/>
      <c r="AE88" s="735"/>
      <c r="AF88" s="735"/>
      <c r="AG88" s="735"/>
      <c r="AH88" s="735"/>
      <c r="AI88" s="735"/>
      <c r="AJ88" s="735"/>
      <c r="AK88" s="735"/>
      <c r="AL88" s="735"/>
      <c r="AM88" s="735"/>
      <c r="AN88" s="735"/>
      <c r="AO88" s="735"/>
      <c r="AP88" s="735"/>
    </row>
    <row r="89" spans="1:46" s="2" customFormat="1" ht="6.75" customHeight="1">
      <c r="A89" s="564"/>
      <c r="B89" s="573"/>
      <c r="C89" s="573"/>
      <c r="D89" s="574"/>
      <c r="E89" s="572"/>
      <c r="F89" s="573"/>
      <c r="G89" s="573"/>
      <c r="H89" s="574"/>
      <c r="I89" s="537"/>
      <c r="J89" s="538"/>
      <c r="K89" s="538"/>
      <c r="L89" s="538"/>
      <c r="M89" s="538"/>
      <c r="N89" s="539"/>
      <c r="O89" s="528"/>
      <c r="P89" s="528"/>
      <c r="Q89" s="528"/>
      <c r="R89" s="528"/>
      <c r="S89" s="528"/>
      <c r="T89" s="528"/>
      <c r="U89" s="594"/>
      <c r="V89" s="594"/>
      <c r="W89" s="594"/>
      <c r="X89" s="595"/>
      <c r="Y89" s="734"/>
      <c r="Z89" s="735"/>
      <c r="AA89" s="735"/>
      <c r="AB89" s="735"/>
      <c r="AC89" s="735"/>
      <c r="AD89" s="735"/>
      <c r="AE89" s="735"/>
      <c r="AF89" s="735"/>
      <c r="AG89" s="735"/>
      <c r="AH89" s="735"/>
      <c r="AI89" s="735"/>
      <c r="AJ89" s="735"/>
      <c r="AK89" s="735"/>
      <c r="AL89" s="735"/>
      <c r="AM89" s="735"/>
      <c r="AN89" s="735"/>
      <c r="AO89" s="735"/>
      <c r="AP89" s="735"/>
    </row>
    <row r="90" spans="1:46" s="2" customFormat="1" ht="6.75" customHeight="1">
      <c r="A90" s="563" t="s">
        <v>319</v>
      </c>
      <c r="B90" s="565" t="s">
        <v>177</v>
      </c>
      <c r="C90" s="565"/>
      <c r="D90" s="566"/>
      <c r="E90" s="569"/>
      <c r="F90" s="570"/>
      <c r="G90" s="570"/>
      <c r="H90" s="571"/>
      <c r="I90" s="534"/>
      <c r="J90" s="535"/>
      <c r="K90" s="535"/>
      <c r="L90" s="535"/>
      <c r="M90" s="535"/>
      <c r="N90" s="536"/>
      <c r="O90" s="527">
        <f t="shared" ref="O90:T90" si="1">O84</f>
        <v>6</v>
      </c>
      <c r="P90" s="527">
        <f t="shared" si="1"/>
        <v>0</v>
      </c>
      <c r="Q90" s="527">
        <f t="shared" si="1"/>
        <v>2</v>
      </c>
      <c r="R90" s="527">
        <f t="shared" si="1"/>
        <v>3</v>
      </c>
      <c r="S90" s="527">
        <f t="shared" si="1"/>
        <v>0</v>
      </c>
      <c r="T90" s="527">
        <f t="shared" si="1"/>
        <v>7</v>
      </c>
      <c r="U90" s="706"/>
      <c r="V90" s="707"/>
      <c r="W90" s="707"/>
      <c r="X90" s="708"/>
      <c r="Y90" s="709" t="s">
        <v>95</v>
      </c>
      <c r="Z90" s="598"/>
      <c r="AA90" s="598"/>
      <c r="AB90" s="598"/>
      <c r="AC90" s="711" t="s">
        <v>390</v>
      </c>
      <c r="AD90" s="711"/>
      <c r="AE90" s="711"/>
      <c r="AF90" s="711"/>
      <c r="AG90" s="711"/>
      <c r="AH90" s="711"/>
      <c r="AI90" s="711"/>
      <c r="AJ90" s="711"/>
      <c r="AK90" s="711"/>
      <c r="AL90" s="598" t="s">
        <v>180</v>
      </c>
      <c r="AM90" s="598"/>
      <c r="AN90" s="598"/>
      <c r="AO90" s="598"/>
      <c r="AP90" s="88"/>
    </row>
    <row r="91" spans="1:46" s="2" customFormat="1" ht="6.75" customHeight="1">
      <c r="A91" s="564"/>
      <c r="B91" s="567"/>
      <c r="C91" s="567"/>
      <c r="D91" s="568"/>
      <c r="E91" s="572"/>
      <c r="F91" s="573"/>
      <c r="G91" s="573"/>
      <c r="H91" s="574"/>
      <c r="I91" s="537"/>
      <c r="J91" s="538"/>
      <c r="K91" s="538"/>
      <c r="L91" s="538"/>
      <c r="M91" s="538"/>
      <c r="N91" s="539"/>
      <c r="O91" s="528"/>
      <c r="P91" s="528"/>
      <c r="Q91" s="528"/>
      <c r="R91" s="528"/>
      <c r="S91" s="528"/>
      <c r="T91" s="528"/>
      <c r="U91" s="594"/>
      <c r="V91" s="594"/>
      <c r="W91" s="594"/>
      <c r="X91" s="595"/>
      <c r="Y91" s="710"/>
      <c r="Z91" s="322"/>
      <c r="AA91" s="322"/>
      <c r="AB91" s="322"/>
      <c r="AC91" s="712"/>
      <c r="AD91" s="712"/>
      <c r="AE91" s="712"/>
      <c r="AF91" s="712"/>
      <c r="AG91" s="712"/>
      <c r="AH91" s="712"/>
      <c r="AI91" s="712"/>
      <c r="AJ91" s="712"/>
      <c r="AK91" s="712"/>
      <c r="AL91" s="322"/>
      <c r="AM91" s="322"/>
      <c r="AN91" s="322"/>
      <c r="AO91" s="322"/>
      <c r="AP91" s="6"/>
    </row>
    <row r="92" spans="1:46" s="2" customFormat="1" ht="9.75" customHeight="1">
      <c r="A92" s="400" t="s">
        <v>320</v>
      </c>
      <c r="B92" s="334" t="s">
        <v>381</v>
      </c>
      <c r="C92" s="348"/>
      <c r="D92" s="348"/>
      <c r="E92" s="396"/>
      <c r="F92" s="396"/>
      <c r="G92" s="396"/>
      <c r="H92" s="396"/>
      <c r="I92" s="540"/>
      <c r="J92" s="541"/>
      <c r="K92" s="541"/>
      <c r="L92" s="541"/>
      <c r="M92" s="541"/>
      <c r="N92" s="542"/>
      <c r="O92" s="540"/>
      <c r="P92" s="541"/>
      <c r="Q92" s="541"/>
      <c r="R92" s="541"/>
      <c r="S92" s="541"/>
      <c r="T92" s="542"/>
      <c r="U92" s="706">
        <f>SUM(U84,U86,U88,U90)</f>
        <v>3264000</v>
      </c>
      <c r="V92" s="707"/>
      <c r="W92" s="707"/>
      <c r="X92" s="708"/>
      <c r="Y92" s="716" t="s">
        <v>92</v>
      </c>
      <c r="Z92" s="717"/>
      <c r="AA92" s="717"/>
      <c r="AB92" s="717"/>
      <c r="AC92" s="717"/>
      <c r="AD92" s="717"/>
      <c r="AE92" s="717"/>
      <c r="AF92" s="95" t="s">
        <v>391</v>
      </c>
      <c r="AG92" s="59"/>
      <c r="AH92" s="59"/>
      <c r="AI92" s="59"/>
      <c r="AJ92" s="59"/>
      <c r="AK92" s="59"/>
      <c r="AL92" s="59"/>
      <c r="AM92" s="59"/>
      <c r="AN92" s="59"/>
      <c r="AO92" s="59"/>
      <c r="AP92" s="59"/>
    </row>
    <row r="93" spans="1:46" ht="10.5" customHeight="1">
      <c r="A93" s="401"/>
      <c r="B93" s="705"/>
      <c r="C93" s="448"/>
      <c r="D93" s="448"/>
      <c r="E93" s="397"/>
      <c r="F93" s="397"/>
      <c r="G93" s="397"/>
      <c r="H93" s="397"/>
      <c r="I93" s="543"/>
      <c r="J93" s="544"/>
      <c r="K93" s="544"/>
      <c r="L93" s="544"/>
      <c r="M93" s="544"/>
      <c r="N93" s="545"/>
      <c r="O93" s="543"/>
      <c r="P93" s="544"/>
      <c r="Q93" s="544"/>
      <c r="R93" s="544"/>
      <c r="S93" s="544"/>
      <c r="T93" s="545"/>
      <c r="U93" s="713">
        <f>SUM(U85,U87,U89,U91)</f>
        <v>3264000</v>
      </c>
      <c r="V93" s="714"/>
      <c r="W93" s="714"/>
      <c r="X93" s="715"/>
      <c r="Y93" s="447" t="s">
        <v>182</v>
      </c>
      <c r="Z93" s="448"/>
      <c r="AA93" s="448"/>
      <c r="AB93" s="448"/>
      <c r="AC93" s="449" t="s">
        <v>183</v>
      </c>
      <c r="AD93" s="449"/>
      <c r="AE93" s="449"/>
      <c r="AF93" s="449"/>
      <c r="AG93" s="449"/>
      <c r="AH93" s="449"/>
      <c r="AI93" s="449"/>
      <c r="AJ93" s="449"/>
      <c r="AK93" s="449"/>
      <c r="AL93" s="449"/>
      <c r="AM93" s="449"/>
      <c r="AN93" s="449"/>
      <c r="AO93" s="449"/>
      <c r="AP93" s="450"/>
      <c r="AS93" s="2" t="s">
        <v>98</v>
      </c>
      <c r="AT93" s="2"/>
    </row>
    <row r="94" spans="1:46" s="19" customFormat="1" ht="15" customHeight="1">
      <c r="A94" s="402" t="s">
        <v>95</v>
      </c>
      <c r="B94" s="403"/>
      <c r="C94" s="403"/>
      <c r="D94" s="403"/>
      <c r="E94" s="403"/>
      <c r="F94" s="403"/>
      <c r="G94" s="403" t="s">
        <v>96</v>
      </c>
      <c r="H94" s="403"/>
      <c r="I94" s="403"/>
      <c r="J94" s="403"/>
      <c r="K94" s="718" t="str">
        <f>AC90</f>
        <v>선우회계법인 주홍선회계사 · 세무사</v>
      </c>
      <c r="L94" s="719"/>
      <c r="M94" s="719"/>
      <c r="N94" s="719"/>
      <c r="O94" s="719"/>
      <c r="P94" s="719"/>
      <c r="Q94" s="719"/>
      <c r="R94" s="719"/>
      <c r="S94" s="719"/>
      <c r="T94" s="719"/>
      <c r="U94" s="719"/>
      <c r="V94" s="720"/>
      <c r="W94" s="403" t="s">
        <v>184</v>
      </c>
      <c r="X94" s="403"/>
      <c r="Y94" s="403"/>
      <c r="Z94" s="403"/>
      <c r="AA94" s="403"/>
      <c r="AB94" s="403"/>
      <c r="AC94" s="405">
        <v>3128512347</v>
      </c>
      <c r="AD94" s="405"/>
      <c r="AE94" s="405"/>
      <c r="AF94" s="405"/>
      <c r="AG94" s="405"/>
      <c r="AH94" s="405"/>
      <c r="AI94" s="403" t="s">
        <v>99</v>
      </c>
      <c r="AJ94" s="403"/>
      <c r="AK94" s="403"/>
      <c r="AL94" s="404" t="s">
        <v>128</v>
      </c>
      <c r="AM94" s="404"/>
      <c r="AN94" s="404"/>
      <c r="AO94" s="404"/>
      <c r="AP94" s="406"/>
      <c r="AS94" s="62">
        <f>IF(10-MOD(MID(AC94,1,1)*1+MID(AC94,2,1)*3+MID(AC94,3,1)*7+MID(AC94,4,1)*1+MID(AC94,5,1)*3+MID(AC94,6,1)*7+MID(AC94,7,1)*1+MID(AC94,8,1)*3+INT((MID(AC94,9,1)*5)/10)+MOD(MID(AC94,9,1)*5,10),10)=10,0,10-MOD(MID(AC94,1,1)*1+MID(AC94,2,1)*3+MID(AC94,3,1)*7+MID(AC94,4,1)*1+MID(AC94,5,1)*3+MID(AC94,6,1)*7+MID(AC94,7,1)*1+MID(AC94,8,1)*3+INT((MID(AC94,9,1)*5)/10)+MOD(MID(AC94,9,1)*5,10),10))</f>
        <v>7</v>
      </c>
      <c r="AT94" s="62" t="str">
        <f>IF(INT(MID(AC94,10,1))=AS94,"OK","사업자오류")</f>
        <v>OK</v>
      </c>
    </row>
    <row r="95" spans="1:46" ht="13.5" customHeight="1">
      <c r="W95" s="42"/>
      <c r="AP95" s="17" t="s">
        <v>323</v>
      </c>
    </row>
    <row r="96" spans="1:46" ht="13.5" customHeight="1">
      <c r="A96" s="3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41" t="s">
        <v>268</v>
      </c>
    </row>
    <row r="97" spans="1:42" s="2" customFormat="1" ht="13.5" customHeight="1">
      <c r="A97" s="2" t="s">
        <v>269</v>
      </c>
      <c r="W97" s="15"/>
    </row>
    <row r="98" spans="1:42" s="2" customFormat="1" ht="3.75" customHeight="1">
      <c r="F98" s="265" t="str">
        <f>MID($AF$10,1,1)</f>
        <v>1</v>
      </c>
      <c r="G98" s="265" t="str">
        <f>MID($AF$10,2,1)</f>
        <v>6</v>
      </c>
      <c r="H98" s="265" t="str">
        <f>MID($AF$10,3,1)</f>
        <v>4</v>
      </c>
      <c r="I98" s="511" t="s">
        <v>270</v>
      </c>
      <c r="J98" s="512"/>
      <c r="K98" s="472" t="str">
        <f>MID($AF$10,4,1)</f>
        <v>7</v>
      </c>
      <c r="L98" s="472"/>
      <c r="M98" s="472" t="str">
        <f>MID($AF$10,5,1)</f>
        <v>6</v>
      </c>
      <c r="N98" s="472"/>
      <c r="O98" s="511" t="s">
        <v>270</v>
      </c>
      <c r="P98" s="512"/>
      <c r="Q98" s="472" t="str">
        <f>MID($AF$10,6,1)</f>
        <v>1</v>
      </c>
      <c r="R98" s="472"/>
      <c r="S98" s="472" t="str">
        <f>MID($AF$10,7,1)</f>
        <v>2</v>
      </c>
      <c r="T98" s="472"/>
      <c r="U98" s="265" t="str">
        <f>MID($AF$10,8,1)</f>
        <v>3</v>
      </c>
      <c r="V98" s="265" t="str">
        <f>MID($AF$10,9,1)</f>
        <v>4</v>
      </c>
      <c r="W98" s="265" t="str">
        <f>MID($AF$10,10,1)</f>
        <v>8</v>
      </c>
    </row>
    <row r="99" spans="1:42" s="2" customFormat="1" ht="13.5" customHeight="1">
      <c r="A99" s="2" t="s">
        <v>98</v>
      </c>
      <c r="F99" s="438"/>
      <c r="G99" s="438"/>
      <c r="H99" s="438"/>
      <c r="I99" s="511"/>
      <c r="J99" s="512"/>
      <c r="K99" s="510"/>
      <c r="L99" s="510"/>
      <c r="M99" s="510"/>
      <c r="N99" s="510"/>
      <c r="O99" s="511"/>
      <c r="P99" s="512"/>
      <c r="Q99" s="510"/>
      <c r="R99" s="510"/>
      <c r="S99" s="510"/>
      <c r="T99" s="510"/>
      <c r="U99" s="438"/>
      <c r="V99" s="438"/>
      <c r="W99" s="438"/>
      <c r="Y99" s="444" t="s">
        <v>271</v>
      </c>
      <c r="Z99" s="444"/>
      <c r="AA99" s="444"/>
      <c r="AB99" s="444"/>
      <c r="AC99" s="444"/>
      <c r="AD99" s="444"/>
      <c r="AE99" s="444"/>
      <c r="AF99" s="444"/>
      <c r="AG99" s="444"/>
      <c r="AH99" s="444"/>
      <c r="AI99" s="444"/>
      <c r="AJ99" s="444"/>
      <c r="AK99" s="444"/>
      <c r="AL99" s="444"/>
      <c r="AM99" s="444"/>
      <c r="AN99" s="444"/>
      <c r="AO99" s="444"/>
      <c r="AP99" s="444"/>
    </row>
    <row r="100" spans="1:42" s="2" customFormat="1" ht="3.75" customHeight="1">
      <c r="F100" s="439"/>
      <c r="G100" s="439"/>
      <c r="H100" s="439"/>
      <c r="I100" s="511"/>
      <c r="J100" s="512"/>
      <c r="K100" s="473"/>
      <c r="L100" s="473"/>
      <c r="M100" s="473"/>
      <c r="N100" s="473"/>
      <c r="O100" s="511"/>
      <c r="P100" s="512"/>
      <c r="Q100" s="473"/>
      <c r="R100" s="473"/>
      <c r="S100" s="473"/>
      <c r="T100" s="473"/>
      <c r="U100" s="439"/>
      <c r="V100" s="439"/>
      <c r="W100" s="439"/>
      <c r="Y100" s="444"/>
      <c r="Z100" s="444"/>
      <c r="AA100" s="444"/>
      <c r="AB100" s="444"/>
      <c r="AC100" s="444"/>
      <c r="AD100" s="444"/>
      <c r="AE100" s="444"/>
      <c r="AF100" s="444"/>
      <c r="AG100" s="444"/>
      <c r="AH100" s="444"/>
      <c r="AI100" s="444"/>
      <c r="AJ100" s="444"/>
      <c r="AK100" s="444"/>
      <c r="AL100" s="444"/>
      <c r="AM100" s="444"/>
      <c r="AN100" s="444"/>
      <c r="AO100" s="444"/>
      <c r="AP100" s="444"/>
    </row>
    <row r="101" spans="1:42" s="2" customFormat="1" ht="3.75" customHeight="1">
      <c r="W101" s="15"/>
    </row>
    <row r="102" spans="1:42" s="2" customFormat="1" ht="12" customHeight="1">
      <c r="A102" s="275" t="s">
        <v>324</v>
      </c>
      <c r="B102" s="413"/>
      <c r="C102" s="413"/>
      <c r="D102" s="413"/>
      <c r="E102" s="413"/>
      <c r="F102" s="185" t="s">
        <v>208</v>
      </c>
      <c r="G102" s="185"/>
      <c r="H102" s="185"/>
      <c r="I102" s="189" t="s">
        <v>346</v>
      </c>
      <c r="J102" s="504"/>
      <c r="K102" s="504"/>
      <c r="L102" s="504"/>
      <c r="M102" s="504"/>
      <c r="N102" s="504"/>
      <c r="O102" s="504"/>
      <c r="P102" s="504"/>
      <c r="Q102" s="504"/>
      <c r="R102" s="504"/>
      <c r="S102" s="504"/>
      <c r="T102" s="504"/>
      <c r="U102" s="504"/>
      <c r="V102" s="504"/>
      <c r="W102" s="504"/>
      <c r="X102" s="504"/>
      <c r="Y102" s="188"/>
      <c r="Z102" s="185" t="s">
        <v>204</v>
      </c>
      <c r="AA102" s="185"/>
      <c r="AB102" s="185"/>
      <c r="AC102" s="185"/>
      <c r="AD102" s="185"/>
      <c r="AE102" s="185"/>
      <c r="AF102" s="185"/>
      <c r="AG102" s="185" t="s">
        <v>4</v>
      </c>
      <c r="AH102" s="185"/>
      <c r="AI102" s="185"/>
      <c r="AJ102" s="185" t="s">
        <v>205</v>
      </c>
      <c r="AK102" s="185"/>
      <c r="AL102" s="185"/>
      <c r="AM102" s="185"/>
      <c r="AN102" s="185"/>
      <c r="AO102" s="185"/>
      <c r="AP102" s="189"/>
    </row>
    <row r="103" spans="1:42" s="2" customFormat="1" ht="12" customHeight="1">
      <c r="A103" s="192"/>
      <c r="B103" s="203"/>
      <c r="C103" s="203"/>
      <c r="D103" s="203"/>
      <c r="E103" s="203"/>
      <c r="F103" s="199"/>
      <c r="G103" s="199"/>
      <c r="H103" s="199"/>
      <c r="I103" s="295" t="s">
        <v>153</v>
      </c>
      <c r="J103" s="296"/>
      <c r="K103" s="296"/>
      <c r="L103" s="297"/>
      <c r="M103" s="506" t="s">
        <v>206</v>
      </c>
      <c r="N103" s="507"/>
      <c r="O103" s="507"/>
      <c r="P103" s="507"/>
      <c r="Q103" s="507"/>
      <c r="R103" s="507"/>
      <c r="S103" s="507"/>
      <c r="T103" s="507"/>
      <c r="U103" s="507"/>
      <c r="V103" s="507"/>
      <c r="W103" s="192"/>
      <c r="X103" s="201" t="s">
        <v>325</v>
      </c>
      <c r="Y103" s="199"/>
      <c r="Z103" s="419"/>
      <c r="AA103" s="419"/>
      <c r="AB103" s="419"/>
      <c r="AC103" s="419"/>
      <c r="AD103" s="419"/>
      <c r="AE103" s="419"/>
      <c r="AF103" s="419"/>
      <c r="AG103" s="51">
        <v>10</v>
      </c>
      <c r="AH103" s="52" t="s">
        <v>146</v>
      </c>
      <c r="AI103" s="92">
        <v>100</v>
      </c>
      <c r="AJ103" s="202">
        <f>TRUNC(Z103*AG103/AI103,0)</f>
        <v>0</v>
      </c>
      <c r="AK103" s="202"/>
      <c r="AL103" s="202"/>
      <c r="AM103" s="202"/>
      <c r="AN103" s="202"/>
      <c r="AO103" s="202"/>
      <c r="AP103" s="293"/>
    </row>
    <row r="104" spans="1:42" s="2" customFormat="1" ht="12" customHeight="1">
      <c r="A104" s="192"/>
      <c r="B104" s="203"/>
      <c r="C104" s="203"/>
      <c r="D104" s="203"/>
      <c r="E104" s="203"/>
      <c r="F104" s="199"/>
      <c r="G104" s="199"/>
      <c r="H104" s="199"/>
      <c r="I104" s="298"/>
      <c r="J104" s="299"/>
      <c r="K104" s="299"/>
      <c r="L104" s="300"/>
      <c r="M104" s="506" t="s">
        <v>392</v>
      </c>
      <c r="N104" s="507"/>
      <c r="O104" s="507"/>
      <c r="P104" s="507"/>
      <c r="Q104" s="507"/>
      <c r="R104" s="507"/>
      <c r="S104" s="507"/>
      <c r="T104" s="507"/>
      <c r="U104" s="507"/>
      <c r="V104" s="507"/>
      <c r="W104" s="192"/>
      <c r="X104" s="427" t="s">
        <v>326</v>
      </c>
      <c r="Y104" s="255"/>
      <c r="Z104" s="419"/>
      <c r="AA104" s="419"/>
      <c r="AB104" s="419"/>
      <c r="AC104" s="419"/>
      <c r="AD104" s="419"/>
      <c r="AE104" s="419"/>
      <c r="AF104" s="419"/>
      <c r="AG104" s="51">
        <v>10</v>
      </c>
      <c r="AH104" s="52" t="s">
        <v>146</v>
      </c>
      <c r="AI104" s="92">
        <v>100</v>
      </c>
      <c r="AJ104" s="202">
        <f>TRUNC(Z104*AG104/AI104,0)</f>
        <v>0</v>
      </c>
      <c r="AK104" s="202"/>
      <c r="AL104" s="202"/>
      <c r="AM104" s="202"/>
      <c r="AN104" s="202"/>
      <c r="AO104" s="202"/>
      <c r="AP104" s="293"/>
    </row>
    <row r="105" spans="1:42" s="2" customFormat="1" ht="12" customHeight="1">
      <c r="A105" s="192"/>
      <c r="B105" s="203"/>
      <c r="C105" s="203"/>
      <c r="D105" s="203"/>
      <c r="E105" s="203"/>
      <c r="F105" s="199"/>
      <c r="G105" s="199"/>
      <c r="H105" s="199"/>
      <c r="I105" s="295" t="s">
        <v>207</v>
      </c>
      <c r="J105" s="296"/>
      <c r="K105" s="296"/>
      <c r="L105" s="297"/>
      <c r="M105" s="506" t="s">
        <v>206</v>
      </c>
      <c r="N105" s="507"/>
      <c r="O105" s="507"/>
      <c r="P105" s="507"/>
      <c r="Q105" s="507"/>
      <c r="R105" s="507"/>
      <c r="S105" s="507"/>
      <c r="T105" s="507"/>
      <c r="U105" s="507"/>
      <c r="V105" s="507"/>
      <c r="W105" s="192"/>
      <c r="X105" s="427" t="s">
        <v>327</v>
      </c>
      <c r="Y105" s="255"/>
      <c r="Z105" s="419"/>
      <c r="AA105" s="419"/>
      <c r="AB105" s="419"/>
      <c r="AC105" s="419"/>
      <c r="AD105" s="419"/>
      <c r="AE105" s="419"/>
      <c r="AF105" s="419"/>
      <c r="AG105" s="51">
        <v>0</v>
      </c>
      <c r="AH105" s="52" t="s">
        <v>146</v>
      </c>
      <c r="AI105" s="92">
        <v>100</v>
      </c>
      <c r="AJ105" s="236"/>
      <c r="AK105" s="236"/>
      <c r="AL105" s="236"/>
      <c r="AM105" s="236"/>
      <c r="AN105" s="236"/>
      <c r="AO105" s="236"/>
      <c r="AP105" s="420"/>
    </row>
    <row r="106" spans="1:42" s="2" customFormat="1" ht="12" customHeight="1">
      <c r="A106" s="192"/>
      <c r="B106" s="203"/>
      <c r="C106" s="203"/>
      <c r="D106" s="203"/>
      <c r="E106" s="203"/>
      <c r="F106" s="199"/>
      <c r="G106" s="199"/>
      <c r="H106" s="199"/>
      <c r="I106" s="298"/>
      <c r="J106" s="299"/>
      <c r="K106" s="299"/>
      <c r="L106" s="300"/>
      <c r="M106" s="508" t="s">
        <v>392</v>
      </c>
      <c r="N106" s="509"/>
      <c r="O106" s="509"/>
      <c r="P106" s="509"/>
      <c r="Q106" s="509"/>
      <c r="R106" s="509"/>
      <c r="S106" s="509"/>
      <c r="T106" s="509"/>
      <c r="U106" s="509"/>
      <c r="V106" s="509"/>
      <c r="W106" s="341"/>
      <c r="X106" s="427" t="s">
        <v>328</v>
      </c>
      <c r="Y106" s="255"/>
      <c r="Z106" s="419"/>
      <c r="AA106" s="419"/>
      <c r="AB106" s="419"/>
      <c r="AC106" s="419"/>
      <c r="AD106" s="419"/>
      <c r="AE106" s="419"/>
      <c r="AF106" s="419"/>
      <c r="AG106" s="51">
        <v>0</v>
      </c>
      <c r="AH106" s="52" t="s">
        <v>146</v>
      </c>
      <c r="AI106" s="92">
        <v>100</v>
      </c>
      <c r="AJ106" s="236"/>
      <c r="AK106" s="236"/>
      <c r="AL106" s="236"/>
      <c r="AM106" s="236"/>
      <c r="AN106" s="236"/>
      <c r="AO106" s="236"/>
      <c r="AP106" s="420"/>
    </row>
    <row r="107" spans="1:42" s="2" customFormat="1" ht="12" customHeight="1">
      <c r="A107" s="192"/>
      <c r="B107" s="203"/>
      <c r="C107" s="203"/>
      <c r="D107" s="203"/>
      <c r="E107" s="203"/>
      <c r="F107" s="199"/>
      <c r="G107" s="199"/>
      <c r="H107" s="199"/>
      <c r="I107" s="286" t="s">
        <v>393</v>
      </c>
      <c r="J107" s="301"/>
      <c r="K107" s="301"/>
      <c r="L107" s="301"/>
      <c r="M107" s="301"/>
      <c r="N107" s="301"/>
      <c r="O107" s="301"/>
      <c r="P107" s="301"/>
      <c r="Q107" s="301"/>
      <c r="R107" s="301"/>
      <c r="S107" s="301"/>
      <c r="T107" s="301"/>
      <c r="U107" s="301"/>
      <c r="V107" s="301"/>
      <c r="W107" s="193"/>
      <c r="X107" s="427" t="s">
        <v>329</v>
      </c>
      <c r="Y107" s="255"/>
      <c r="Z107" s="419"/>
      <c r="AA107" s="419"/>
      <c r="AB107" s="419"/>
      <c r="AC107" s="419"/>
      <c r="AD107" s="419"/>
      <c r="AE107" s="419"/>
      <c r="AF107" s="419"/>
      <c r="AG107" s="195"/>
      <c r="AH107" s="195"/>
      <c r="AI107" s="195"/>
      <c r="AJ107" s="202"/>
      <c r="AK107" s="202"/>
      <c r="AL107" s="202"/>
      <c r="AM107" s="202"/>
      <c r="AN107" s="202"/>
      <c r="AO107" s="202"/>
      <c r="AP107" s="293"/>
    </row>
    <row r="108" spans="1:42" s="2" customFormat="1" ht="12" customHeight="1">
      <c r="A108" s="192"/>
      <c r="B108" s="203"/>
      <c r="C108" s="203"/>
      <c r="D108" s="203"/>
      <c r="E108" s="203"/>
      <c r="F108" s="199" t="s">
        <v>210</v>
      </c>
      <c r="G108" s="199"/>
      <c r="H108" s="199"/>
      <c r="I108" s="286" t="s">
        <v>206</v>
      </c>
      <c r="J108" s="301"/>
      <c r="K108" s="301"/>
      <c r="L108" s="301"/>
      <c r="M108" s="301"/>
      <c r="N108" s="301"/>
      <c r="O108" s="301"/>
      <c r="P108" s="301"/>
      <c r="Q108" s="301"/>
      <c r="R108" s="301"/>
      <c r="S108" s="301"/>
      <c r="T108" s="301"/>
      <c r="U108" s="301"/>
      <c r="V108" s="301"/>
      <c r="W108" s="193"/>
      <c r="X108" s="427" t="s">
        <v>330</v>
      </c>
      <c r="Y108" s="255"/>
      <c r="Z108" s="419"/>
      <c r="AA108" s="419"/>
      <c r="AB108" s="419"/>
      <c r="AC108" s="419"/>
      <c r="AD108" s="419"/>
      <c r="AE108" s="419"/>
      <c r="AF108" s="419"/>
      <c r="AG108" s="195"/>
      <c r="AH108" s="195"/>
      <c r="AI108" s="195"/>
      <c r="AJ108" s="202"/>
      <c r="AK108" s="202"/>
      <c r="AL108" s="202"/>
      <c r="AM108" s="202"/>
      <c r="AN108" s="202"/>
      <c r="AO108" s="202"/>
      <c r="AP108" s="293"/>
    </row>
    <row r="109" spans="1:42" s="2" customFormat="1" ht="12" customHeight="1">
      <c r="A109" s="192"/>
      <c r="B109" s="203"/>
      <c r="C109" s="203"/>
      <c r="D109" s="203"/>
      <c r="E109" s="203"/>
      <c r="F109" s="199"/>
      <c r="G109" s="199"/>
      <c r="H109" s="199"/>
      <c r="I109" s="286" t="s">
        <v>299</v>
      </c>
      <c r="J109" s="301"/>
      <c r="K109" s="301"/>
      <c r="L109" s="301"/>
      <c r="M109" s="301"/>
      <c r="N109" s="301"/>
      <c r="O109" s="301"/>
      <c r="P109" s="301"/>
      <c r="Q109" s="301"/>
      <c r="R109" s="301"/>
      <c r="S109" s="301"/>
      <c r="T109" s="301"/>
      <c r="U109" s="301"/>
      <c r="V109" s="301"/>
      <c r="W109" s="193"/>
      <c r="X109" s="201" t="s">
        <v>331</v>
      </c>
      <c r="Y109" s="199"/>
      <c r="Z109" s="419"/>
      <c r="AA109" s="419"/>
      <c r="AB109" s="419"/>
      <c r="AC109" s="419"/>
      <c r="AD109" s="419"/>
      <c r="AE109" s="419"/>
      <c r="AF109" s="419"/>
      <c r="AG109" s="195"/>
      <c r="AH109" s="195"/>
      <c r="AI109" s="195"/>
      <c r="AJ109" s="202"/>
      <c r="AK109" s="202"/>
      <c r="AL109" s="202"/>
      <c r="AM109" s="202"/>
      <c r="AN109" s="202"/>
      <c r="AO109" s="202"/>
      <c r="AP109" s="293"/>
    </row>
    <row r="110" spans="1:42" s="2" customFormat="1" ht="12" customHeight="1">
      <c r="A110" s="423"/>
      <c r="B110" s="424"/>
      <c r="C110" s="424"/>
      <c r="D110" s="424"/>
      <c r="E110" s="424"/>
      <c r="F110" s="262"/>
      <c r="G110" s="262"/>
      <c r="H110" s="262"/>
      <c r="I110" s="373" t="s">
        <v>393</v>
      </c>
      <c r="J110" s="505"/>
      <c r="K110" s="505"/>
      <c r="L110" s="505"/>
      <c r="M110" s="505"/>
      <c r="N110" s="505"/>
      <c r="O110" s="505"/>
      <c r="P110" s="505"/>
      <c r="Q110" s="505"/>
      <c r="R110" s="505"/>
      <c r="S110" s="505"/>
      <c r="T110" s="505"/>
      <c r="U110" s="505"/>
      <c r="V110" s="505"/>
      <c r="W110" s="276"/>
      <c r="X110" s="426" t="s">
        <v>332</v>
      </c>
      <c r="Y110" s="262"/>
      <c r="Z110" s="421">
        <f>SUM(Z103:AF109)</f>
        <v>0</v>
      </c>
      <c r="AA110" s="421"/>
      <c r="AB110" s="421"/>
      <c r="AC110" s="421"/>
      <c r="AD110" s="421"/>
      <c r="AE110" s="421"/>
      <c r="AF110" s="421"/>
      <c r="AG110" s="263"/>
      <c r="AH110" s="263"/>
      <c r="AI110" s="263"/>
      <c r="AJ110" s="417">
        <f>SUM(AJ103:AP104,AJ107:AP109)</f>
        <v>0</v>
      </c>
      <c r="AK110" s="417"/>
      <c r="AL110" s="417"/>
      <c r="AM110" s="417"/>
      <c r="AN110" s="417"/>
      <c r="AO110" s="417"/>
      <c r="AP110" s="418"/>
    </row>
    <row r="111" spans="1:42" s="2" customFormat="1" ht="3.75" customHeight="1">
      <c r="W111" s="15"/>
      <c r="X111" s="15"/>
      <c r="Y111" s="7"/>
    </row>
    <row r="112" spans="1:42" s="2" customFormat="1" ht="12" customHeight="1">
      <c r="A112" s="275" t="s">
        <v>333</v>
      </c>
      <c r="B112" s="185"/>
      <c r="C112" s="185"/>
      <c r="D112" s="185"/>
      <c r="E112" s="185"/>
      <c r="F112" s="185" t="s">
        <v>346</v>
      </c>
      <c r="G112" s="185"/>
      <c r="H112" s="185"/>
      <c r="I112" s="185"/>
      <c r="J112" s="185"/>
      <c r="K112" s="185"/>
      <c r="L112" s="185"/>
      <c r="M112" s="185"/>
      <c r="N112" s="185"/>
      <c r="O112" s="185"/>
      <c r="P112" s="185"/>
      <c r="Q112" s="185"/>
      <c r="R112" s="185"/>
      <c r="S112" s="185"/>
      <c r="T112" s="185"/>
      <c r="U112" s="185"/>
      <c r="V112" s="185"/>
      <c r="W112" s="185"/>
      <c r="X112" s="185"/>
      <c r="Y112" s="185"/>
      <c r="Z112" s="185" t="s">
        <v>204</v>
      </c>
      <c r="AA112" s="185"/>
      <c r="AB112" s="185"/>
      <c r="AC112" s="185"/>
      <c r="AD112" s="185"/>
      <c r="AE112" s="185"/>
      <c r="AF112" s="185"/>
      <c r="AG112" s="185" t="s">
        <v>4</v>
      </c>
      <c r="AH112" s="185"/>
      <c r="AI112" s="185"/>
      <c r="AJ112" s="185" t="s">
        <v>205</v>
      </c>
      <c r="AK112" s="185"/>
      <c r="AL112" s="185"/>
      <c r="AM112" s="185"/>
      <c r="AN112" s="185"/>
      <c r="AO112" s="185"/>
      <c r="AP112" s="189"/>
    </row>
    <row r="113" spans="1:42" s="2" customFormat="1" ht="12" customHeight="1">
      <c r="A113" s="193"/>
      <c r="B113" s="199"/>
      <c r="C113" s="199"/>
      <c r="D113" s="199"/>
      <c r="E113" s="199"/>
      <c r="F113" s="203" t="s">
        <v>334</v>
      </c>
      <c r="G113" s="199"/>
      <c r="H113" s="199"/>
      <c r="I113" s="199"/>
      <c r="J113" s="199"/>
      <c r="K113" s="199"/>
      <c r="L113" s="199"/>
      <c r="M113" s="199"/>
      <c r="N113" s="199"/>
      <c r="O113" s="199"/>
      <c r="P113" s="199"/>
      <c r="Q113" s="199"/>
      <c r="R113" s="199"/>
      <c r="S113" s="286" t="s">
        <v>394</v>
      </c>
      <c r="T113" s="301"/>
      <c r="U113" s="301"/>
      <c r="V113" s="301"/>
      <c r="W113" s="193"/>
      <c r="X113" s="201" t="s">
        <v>335</v>
      </c>
      <c r="Y113" s="199"/>
      <c r="Z113" s="202">
        <v>1579256</v>
      </c>
      <c r="AA113" s="202"/>
      <c r="AB113" s="202"/>
      <c r="AC113" s="202"/>
      <c r="AD113" s="202"/>
      <c r="AE113" s="202"/>
      <c r="AF113" s="202"/>
      <c r="AG113" s="231"/>
      <c r="AH113" s="231"/>
      <c r="AI113" s="231"/>
      <c r="AJ113" s="202">
        <v>157917</v>
      </c>
      <c r="AK113" s="202"/>
      <c r="AL113" s="202"/>
      <c r="AM113" s="202"/>
      <c r="AN113" s="202"/>
      <c r="AO113" s="202"/>
      <c r="AP113" s="293"/>
    </row>
    <row r="114" spans="1:42" s="2" customFormat="1" ht="12" customHeight="1">
      <c r="A114" s="193"/>
      <c r="B114" s="199"/>
      <c r="C114" s="199"/>
      <c r="D114" s="199"/>
      <c r="E114" s="199"/>
      <c r="F114" s="199"/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286" t="s">
        <v>159</v>
      </c>
      <c r="T114" s="301"/>
      <c r="U114" s="301"/>
      <c r="V114" s="301"/>
      <c r="W114" s="193"/>
      <c r="X114" s="201" t="s">
        <v>336</v>
      </c>
      <c r="Y114" s="199"/>
      <c r="Z114" s="202"/>
      <c r="AA114" s="202"/>
      <c r="AB114" s="202"/>
      <c r="AC114" s="202"/>
      <c r="AD114" s="202"/>
      <c r="AE114" s="202"/>
      <c r="AF114" s="202"/>
      <c r="AG114" s="231"/>
      <c r="AH114" s="231"/>
      <c r="AI114" s="231"/>
      <c r="AJ114" s="202"/>
      <c r="AK114" s="202"/>
      <c r="AL114" s="202"/>
      <c r="AM114" s="202"/>
      <c r="AN114" s="202"/>
      <c r="AO114" s="202"/>
      <c r="AP114" s="293"/>
    </row>
    <row r="115" spans="1:42" s="2" customFormat="1" ht="12" customHeight="1">
      <c r="A115" s="193"/>
      <c r="B115" s="199"/>
      <c r="C115" s="199"/>
      <c r="D115" s="199"/>
      <c r="E115" s="199"/>
      <c r="F115" s="212" t="s">
        <v>213</v>
      </c>
      <c r="G115" s="212"/>
      <c r="H115" s="212"/>
      <c r="I115" s="212"/>
      <c r="J115" s="212"/>
      <c r="K115" s="212"/>
      <c r="L115" s="212"/>
      <c r="M115" s="212"/>
      <c r="N115" s="212"/>
      <c r="O115" s="212"/>
      <c r="P115" s="212"/>
      <c r="Q115" s="212"/>
      <c r="R115" s="212"/>
      <c r="S115" s="212"/>
      <c r="T115" s="212"/>
      <c r="U115" s="212"/>
      <c r="V115" s="212"/>
      <c r="W115" s="212"/>
      <c r="X115" s="201" t="s">
        <v>337</v>
      </c>
      <c r="Y115" s="199"/>
      <c r="Z115" s="202"/>
      <c r="AA115" s="202"/>
      <c r="AB115" s="202"/>
      <c r="AC115" s="202"/>
      <c r="AD115" s="202"/>
      <c r="AE115" s="202"/>
      <c r="AF115" s="202"/>
      <c r="AG115" s="231" t="s">
        <v>211</v>
      </c>
      <c r="AH115" s="231"/>
      <c r="AI115" s="231"/>
      <c r="AJ115" s="202"/>
      <c r="AK115" s="202"/>
      <c r="AL115" s="202"/>
      <c r="AM115" s="202"/>
      <c r="AN115" s="202"/>
      <c r="AO115" s="202"/>
      <c r="AP115" s="293"/>
    </row>
    <row r="116" spans="1:42" s="2" customFormat="1" ht="12" customHeight="1">
      <c r="A116" s="193"/>
      <c r="B116" s="199"/>
      <c r="C116" s="199"/>
      <c r="D116" s="199"/>
      <c r="E116" s="199"/>
      <c r="F116" s="212" t="s">
        <v>344</v>
      </c>
      <c r="G116" s="212"/>
      <c r="H116" s="212"/>
      <c r="I116" s="212"/>
      <c r="J116" s="212"/>
      <c r="K116" s="212"/>
      <c r="L116" s="212"/>
      <c r="M116" s="212"/>
      <c r="N116" s="212"/>
      <c r="O116" s="212"/>
      <c r="P116" s="212"/>
      <c r="Q116" s="212"/>
      <c r="R116" s="212"/>
      <c r="S116" s="212"/>
      <c r="T116" s="212"/>
      <c r="U116" s="212"/>
      <c r="V116" s="212"/>
      <c r="W116" s="212"/>
      <c r="X116" s="201" t="s">
        <v>338</v>
      </c>
      <c r="Y116" s="199"/>
      <c r="Z116" s="202"/>
      <c r="AA116" s="202"/>
      <c r="AB116" s="202"/>
      <c r="AC116" s="202"/>
      <c r="AD116" s="202"/>
      <c r="AE116" s="202"/>
      <c r="AF116" s="202"/>
      <c r="AG116" s="231" t="s">
        <v>211</v>
      </c>
      <c r="AH116" s="231"/>
      <c r="AI116" s="231"/>
      <c r="AJ116" s="202"/>
      <c r="AK116" s="202"/>
      <c r="AL116" s="202"/>
      <c r="AM116" s="202"/>
      <c r="AN116" s="202"/>
      <c r="AO116" s="202"/>
      <c r="AP116" s="293"/>
    </row>
    <row r="117" spans="1:42" s="2" customFormat="1" ht="12" customHeight="1">
      <c r="A117" s="193"/>
      <c r="B117" s="199"/>
      <c r="C117" s="199"/>
      <c r="D117" s="199"/>
      <c r="E117" s="199"/>
      <c r="F117" s="212" t="s">
        <v>214</v>
      </c>
      <c r="G117" s="212"/>
      <c r="H117" s="212"/>
      <c r="I117" s="212"/>
      <c r="J117" s="212"/>
      <c r="K117" s="212"/>
      <c r="L117" s="212"/>
      <c r="M117" s="212"/>
      <c r="N117" s="212"/>
      <c r="O117" s="212"/>
      <c r="P117" s="212"/>
      <c r="Q117" s="212"/>
      <c r="R117" s="212"/>
      <c r="S117" s="212"/>
      <c r="T117" s="212"/>
      <c r="U117" s="212"/>
      <c r="V117" s="212"/>
      <c r="W117" s="212"/>
      <c r="X117" s="201" t="s">
        <v>339</v>
      </c>
      <c r="Y117" s="199"/>
      <c r="Z117" s="236"/>
      <c r="AA117" s="236"/>
      <c r="AB117" s="236"/>
      <c r="AC117" s="236"/>
      <c r="AD117" s="236"/>
      <c r="AE117" s="236"/>
      <c r="AF117" s="236"/>
      <c r="AG117" s="195"/>
      <c r="AH117" s="195"/>
      <c r="AI117" s="195"/>
      <c r="AJ117" s="202"/>
      <c r="AK117" s="202"/>
      <c r="AL117" s="202"/>
      <c r="AM117" s="202"/>
      <c r="AN117" s="202"/>
      <c r="AO117" s="202"/>
      <c r="AP117" s="293"/>
    </row>
    <row r="118" spans="1:42" s="2" customFormat="1" ht="12" customHeight="1">
      <c r="A118" s="193"/>
      <c r="B118" s="199"/>
      <c r="C118" s="199"/>
      <c r="D118" s="199"/>
      <c r="E118" s="199"/>
      <c r="F118" s="212" t="s">
        <v>215</v>
      </c>
      <c r="G118" s="212"/>
      <c r="H118" s="212"/>
      <c r="I118" s="212"/>
      <c r="J118" s="212"/>
      <c r="K118" s="212"/>
      <c r="L118" s="212"/>
      <c r="M118" s="212"/>
      <c r="N118" s="212"/>
      <c r="O118" s="212"/>
      <c r="P118" s="212"/>
      <c r="Q118" s="212"/>
      <c r="R118" s="212"/>
      <c r="S118" s="212"/>
      <c r="T118" s="212"/>
      <c r="U118" s="212"/>
      <c r="V118" s="212"/>
      <c r="W118" s="212"/>
      <c r="X118" s="201" t="s">
        <v>340</v>
      </c>
      <c r="Y118" s="199"/>
      <c r="Z118" s="236"/>
      <c r="AA118" s="236"/>
      <c r="AB118" s="236"/>
      <c r="AC118" s="236"/>
      <c r="AD118" s="236"/>
      <c r="AE118" s="236"/>
      <c r="AF118" s="236"/>
      <c r="AG118" s="195"/>
      <c r="AH118" s="195"/>
      <c r="AI118" s="195"/>
      <c r="AJ118" s="202"/>
      <c r="AK118" s="202"/>
      <c r="AL118" s="202"/>
      <c r="AM118" s="202"/>
      <c r="AN118" s="202"/>
      <c r="AO118" s="202"/>
      <c r="AP118" s="293"/>
    </row>
    <row r="119" spans="1:42" s="2" customFormat="1" ht="12" customHeight="1">
      <c r="A119" s="193"/>
      <c r="B119" s="199"/>
      <c r="C119" s="199"/>
      <c r="D119" s="199"/>
      <c r="E119" s="199"/>
      <c r="F119" s="212" t="s">
        <v>216</v>
      </c>
      <c r="G119" s="212"/>
      <c r="H119" s="212"/>
      <c r="I119" s="212"/>
      <c r="J119" s="212"/>
      <c r="K119" s="212"/>
      <c r="L119" s="212"/>
      <c r="M119" s="212"/>
      <c r="N119" s="212"/>
      <c r="O119" s="212"/>
      <c r="P119" s="212"/>
      <c r="Q119" s="212"/>
      <c r="R119" s="212"/>
      <c r="S119" s="212"/>
      <c r="T119" s="212"/>
      <c r="U119" s="212"/>
      <c r="V119" s="212"/>
      <c r="W119" s="212"/>
      <c r="X119" s="201" t="s">
        <v>341</v>
      </c>
      <c r="Y119" s="199"/>
      <c r="Z119" s="236"/>
      <c r="AA119" s="236"/>
      <c r="AB119" s="236"/>
      <c r="AC119" s="236"/>
      <c r="AD119" s="236"/>
      <c r="AE119" s="236"/>
      <c r="AF119" s="236"/>
      <c r="AG119" s="195"/>
      <c r="AH119" s="195"/>
      <c r="AI119" s="195"/>
      <c r="AJ119" s="202"/>
      <c r="AK119" s="202"/>
      <c r="AL119" s="202"/>
      <c r="AM119" s="202"/>
      <c r="AN119" s="202"/>
      <c r="AO119" s="202"/>
      <c r="AP119" s="293"/>
    </row>
    <row r="120" spans="1:42" s="2" customFormat="1" ht="12" customHeight="1">
      <c r="A120" s="297"/>
      <c r="B120" s="220"/>
      <c r="C120" s="220"/>
      <c r="D120" s="220"/>
      <c r="E120" s="220"/>
      <c r="F120" s="212" t="s">
        <v>345</v>
      </c>
      <c r="G120" s="212"/>
      <c r="H120" s="212"/>
      <c r="I120" s="212"/>
      <c r="J120" s="212"/>
      <c r="K120" s="212"/>
      <c r="L120" s="212"/>
      <c r="M120" s="212"/>
      <c r="N120" s="212"/>
      <c r="O120" s="212"/>
      <c r="P120" s="212"/>
      <c r="Q120" s="212"/>
      <c r="R120" s="212"/>
      <c r="S120" s="212"/>
      <c r="T120" s="212"/>
      <c r="U120" s="212"/>
      <c r="V120" s="212"/>
      <c r="W120" s="212"/>
      <c r="X120" s="201" t="s">
        <v>342</v>
      </c>
      <c r="Y120" s="199"/>
      <c r="Z120" s="236"/>
      <c r="AA120" s="236"/>
      <c r="AB120" s="236"/>
      <c r="AC120" s="236"/>
      <c r="AD120" s="236"/>
      <c r="AE120" s="236"/>
      <c r="AF120" s="236"/>
      <c r="AG120" s="195"/>
      <c r="AH120" s="195"/>
      <c r="AI120" s="195"/>
      <c r="AJ120" s="202"/>
      <c r="AK120" s="202"/>
      <c r="AL120" s="202"/>
      <c r="AM120" s="202"/>
      <c r="AN120" s="202"/>
      <c r="AO120" s="202"/>
      <c r="AP120" s="293"/>
    </row>
    <row r="121" spans="1:42" s="2" customFormat="1" ht="12" customHeight="1">
      <c r="A121" s="276"/>
      <c r="B121" s="262"/>
      <c r="C121" s="262"/>
      <c r="D121" s="262"/>
      <c r="E121" s="262"/>
      <c r="F121" s="422" t="s">
        <v>22</v>
      </c>
      <c r="G121" s="422"/>
      <c r="H121" s="422"/>
      <c r="I121" s="422"/>
      <c r="J121" s="422"/>
      <c r="K121" s="422"/>
      <c r="L121" s="422"/>
      <c r="M121" s="422"/>
      <c r="N121" s="422"/>
      <c r="O121" s="422"/>
      <c r="P121" s="422"/>
      <c r="Q121" s="422"/>
      <c r="R121" s="422"/>
      <c r="S121" s="422"/>
      <c r="T121" s="422"/>
      <c r="U121" s="422"/>
      <c r="V121" s="422"/>
      <c r="W121" s="422"/>
      <c r="X121" s="426" t="s">
        <v>343</v>
      </c>
      <c r="Y121" s="262"/>
      <c r="Z121" s="417">
        <f>SUM(Z113:AF116)</f>
        <v>1579256</v>
      </c>
      <c r="AA121" s="417"/>
      <c r="AB121" s="417"/>
      <c r="AC121" s="417"/>
      <c r="AD121" s="417"/>
      <c r="AE121" s="417"/>
      <c r="AF121" s="417"/>
      <c r="AG121" s="263"/>
      <c r="AH121" s="263"/>
      <c r="AI121" s="263"/>
      <c r="AJ121" s="417">
        <f>SUM(AJ113:AP120)</f>
        <v>157917</v>
      </c>
      <c r="AK121" s="417"/>
      <c r="AL121" s="417"/>
      <c r="AM121" s="417"/>
      <c r="AN121" s="417"/>
      <c r="AO121" s="417"/>
      <c r="AP121" s="418"/>
    </row>
    <row r="122" spans="1:42" s="2" customFormat="1" ht="3.75" customHeight="1">
      <c r="W122" s="15"/>
      <c r="X122" s="15"/>
      <c r="Y122" s="7"/>
    </row>
    <row r="123" spans="1:42" s="2" customFormat="1" ht="12" customHeight="1">
      <c r="A123" s="275" t="s">
        <v>219</v>
      </c>
      <c r="B123" s="185"/>
      <c r="C123" s="185"/>
      <c r="D123" s="185"/>
      <c r="E123" s="185"/>
      <c r="F123" s="185" t="s">
        <v>346</v>
      </c>
      <c r="G123" s="185"/>
      <c r="H123" s="185"/>
      <c r="I123" s="185"/>
      <c r="J123" s="185"/>
      <c r="K123" s="185"/>
      <c r="L123" s="185"/>
      <c r="M123" s="185"/>
      <c r="N123" s="185"/>
      <c r="O123" s="185"/>
      <c r="P123" s="185"/>
      <c r="Q123" s="185"/>
      <c r="R123" s="185"/>
      <c r="S123" s="185"/>
      <c r="T123" s="185"/>
      <c r="U123" s="185"/>
      <c r="V123" s="185"/>
      <c r="W123" s="185"/>
      <c r="X123" s="185"/>
      <c r="Y123" s="185"/>
      <c r="Z123" s="185" t="s">
        <v>204</v>
      </c>
      <c r="AA123" s="185"/>
      <c r="AB123" s="185"/>
      <c r="AC123" s="185"/>
      <c r="AD123" s="185"/>
      <c r="AE123" s="185"/>
      <c r="AF123" s="185"/>
      <c r="AG123" s="185" t="s">
        <v>4</v>
      </c>
      <c r="AH123" s="185"/>
      <c r="AI123" s="185"/>
      <c r="AJ123" s="185" t="s">
        <v>205</v>
      </c>
      <c r="AK123" s="185"/>
      <c r="AL123" s="185"/>
      <c r="AM123" s="185"/>
      <c r="AN123" s="185"/>
      <c r="AO123" s="185"/>
      <c r="AP123" s="189"/>
    </row>
    <row r="124" spans="1:42" s="2" customFormat="1" ht="12" customHeight="1">
      <c r="A124" s="193"/>
      <c r="B124" s="199"/>
      <c r="C124" s="199"/>
      <c r="D124" s="199"/>
      <c r="E124" s="199"/>
      <c r="F124" s="212" t="s">
        <v>217</v>
      </c>
      <c r="G124" s="212"/>
      <c r="H124" s="212"/>
      <c r="I124" s="212"/>
      <c r="J124" s="212"/>
      <c r="K124" s="212"/>
      <c r="L124" s="212"/>
      <c r="M124" s="212"/>
      <c r="N124" s="212"/>
      <c r="O124" s="212"/>
      <c r="P124" s="212"/>
      <c r="Q124" s="212"/>
      <c r="R124" s="212"/>
      <c r="S124" s="212"/>
      <c r="T124" s="212"/>
      <c r="U124" s="212"/>
      <c r="V124" s="212"/>
      <c r="W124" s="212"/>
      <c r="X124" s="201" t="s">
        <v>347</v>
      </c>
      <c r="Y124" s="199"/>
      <c r="Z124" s="428">
        <v>0</v>
      </c>
      <c r="AA124" s="428"/>
      <c r="AB124" s="428"/>
      <c r="AC124" s="428"/>
      <c r="AD124" s="428"/>
      <c r="AE124" s="428"/>
      <c r="AF124" s="428"/>
      <c r="AG124" s="195"/>
      <c r="AH124" s="195"/>
      <c r="AI124" s="195"/>
      <c r="AJ124" s="202">
        <v>0</v>
      </c>
      <c r="AK124" s="202"/>
      <c r="AL124" s="202"/>
      <c r="AM124" s="202"/>
      <c r="AN124" s="202"/>
      <c r="AO124" s="202"/>
      <c r="AP124" s="293"/>
    </row>
    <row r="125" spans="1:42" s="2" customFormat="1" ht="12" customHeight="1">
      <c r="A125" s="193"/>
      <c r="B125" s="199"/>
      <c r="C125" s="199"/>
      <c r="D125" s="199"/>
      <c r="E125" s="199"/>
      <c r="F125" s="212" t="s">
        <v>351</v>
      </c>
      <c r="G125" s="212"/>
      <c r="H125" s="212"/>
      <c r="I125" s="212"/>
      <c r="J125" s="212"/>
      <c r="K125" s="212"/>
      <c r="L125" s="212"/>
      <c r="M125" s="212"/>
      <c r="N125" s="212"/>
      <c r="O125" s="212"/>
      <c r="P125" s="212"/>
      <c r="Q125" s="212"/>
      <c r="R125" s="212"/>
      <c r="S125" s="212"/>
      <c r="T125" s="212"/>
      <c r="U125" s="212"/>
      <c r="V125" s="212"/>
      <c r="W125" s="212"/>
      <c r="X125" s="201" t="s">
        <v>348</v>
      </c>
      <c r="Y125" s="199"/>
      <c r="Z125" s="428"/>
      <c r="AA125" s="428"/>
      <c r="AB125" s="428"/>
      <c r="AC125" s="428"/>
      <c r="AD125" s="428"/>
      <c r="AE125" s="428"/>
      <c r="AF125" s="428"/>
      <c r="AG125" s="195"/>
      <c r="AH125" s="195"/>
      <c r="AI125" s="195"/>
      <c r="AJ125" s="202"/>
      <c r="AK125" s="202"/>
      <c r="AL125" s="202"/>
      <c r="AM125" s="202"/>
      <c r="AN125" s="202"/>
      <c r="AO125" s="202"/>
      <c r="AP125" s="293"/>
    </row>
    <row r="126" spans="1:42" s="2" customFormat="1" ht="12" customHeight="1">
      <c r="A126" s="193"/>
      <c r="B126" s="199"/>
      <c r="C126" s="199"/>
      <c r="D126" s="199"/>
      <c r="E126" s="199"/>
      <c r="F126" s="212" t="s">
        <v>218</v>
      </c>
      <c r="G126" s="212"/>
      <c r="H126" s="212"/>
      <c r="I126" s="212"/>
      <c r="J126" s="212"/>
      <c r="K126" s="212"/>
      <c r="L126" s="212"/>
      <c r="M126" s="212"/>
      <c r="N126" s="212"/>
      <c r="O126" s="212"/>
      <c r="P126" s="212"/>
      <c r="Q126" s="212"/>
      <c r="R126" s="212"/>
      <c r="S126" s="212"/>
      <c r="T126" s="212"/>
      <c r="U126" s="212"/>
      <c r="V126" s="212"/>
      <c r="W126" s="212"/>
      <c r="X126" s="201" t="s">
        <v>349</v>
      </c>
      <c r="Y126" s="199"/>
      <c r="Z126" s="428"/>
      <c r="AA126" s="428"/>
      <c r="AB126" s="428"/>
      <c r="AC126" s="428"/>
      <c r="AD126" s="428"/>
      <c r="AE126" s="428"/>
      <c r="AF126" s="428"/>
      <c r="AG126" s="195"/>
      <c r="AH126" s="195"/>
      <c r="AI126" s="195"/>
      <c r="AJ126" s="202"/>
      <c r="AK126" s="202"/>
      <c r="AL126" s="202"/>
      <c r="AM126" s="202"/>
      <c r="AN126" s="202"/>
      <c r="AO126" s="202"/>
      <c r="AP126" s="293"/>
    </row>
    <row r="127" spans="1:42" s="2" customFormat="1" ht="12" customHeight="1">
      <c r="A127" s="276"/>
      <c r="B127" s="262"/>
      <c r="C127" s="262"/>
      <c r="D127" s="262"/>
      <c r="E127" s="262"/>
      <c r="F127" s="422" t="s">
        <v>22</v>
      </c>
      <c r="G127" s="422"/>
      <c r="H127" s="422"/>
      <c r="I127" s="422"/>
      <c r="J127" s="422"/>
      <c r="K127" s="422"/>
      <c r="L127" s="422"/>
      <c r="M127" s="422"/>
      <c r="N127" s="422"/>
      <c r="O127" s="422"/>
      <c r="P127" s="422"/>
      <c r="Q127" s="422"/>
      <c r="R127" s="422"/>
      <c r="S127" s="422"/>
      <c r="T127" s="422"/>
      <c r="U127" s="422"/>
      <c r="V127" s="422"/>
      <c r="W127" s="422"/>
      <c r="X127" s="426" t="s">
        <v>350</v>
      </c>
      <c r="Y127" s="262"/>
      <c r="Z127" s="429">
        <f t="shared" ref="Z127" si="2">SUM(Z124:AF126)</f>
        <v>0</v>
      </c>
      <c r="AA127" s="429"/>
      <c r="AB127" s="429"/>
      <c r="AC127" s="429"/>
      <c r="AD127" s="429"/>
      <c r="AE127" s="429"/>
      <c r="AF127" s="429"/>
      <c r="AG127" s="263"/>
      <c r="AH127" s="263"/>
      <c r="AI127" s="263"/>
      <c r="AJ127" s="417">
        <f t="shared" ref="AJ127" si="3">SUM(AJ124:AP126)</f>
        <v>0</v>
      </c>
      <c r="AK127" s="417"/>
      <c r="AL127" s="417"/>
      <c r="AM127" s="417"/>
      <c r="AN127" s="417"/>
      <c r="AO127" s="417"/>
      <c r="AP127" s="418"/>
    </row>
    <row r="128" spans="1:42" s="2" customFormat="1" ht="3.75" customHeight="1">
      <c r="W128" s="15"/>
      <c r="X128" s="15"/>
      <c r="Y128" s="7"/>
    </row>
    <row r="129" spans="1:42" s="2" customFormat="1" ht="12" customHeight="1">
      <c r="A129" s="275" t="s">
        <v>352</v>
      </c>
      <c r="B129" s="185"/>
      <c r="C129" s="185"/>
      <c r="D129" s="185"/>
      <c r="E129" s="185"/>
      <c r="F129" s="185" t="s">
        <v>346</v>
      </c>
      <c r="G129" s="185"/>
      <c r="H129" s="185"/>
      <c r="I129" s="185"/>
      <c r="J129" s="185"/>
      <c r="K129" s="185"/>
      <c r="L129" s="185"/>
      <c r="M129" s="185"/>
      <c r="N129" s="185"/>
      <c r="O129" s="185"/>
      <c r="P129" s="185"/>
      <c r="Q129" s="185"/>
      <c r="R129" s="185"/>
      <c r="S129" s="185"/>
      <c r="T129" s="185"/>
      <c r="U129" s="185"/>
      <c r="V129" s="185"/>
      <c r="W129" s="185"/>
      <c r="X129" s="185"/>
      <c r="Y129" s="185"/>
      <c r="Z129" s="185" t="s">
        <v>204</v>
      </c>
      <c r="AA129" s="185"/>
      <c r="AB129" s="185"/>
      <c r="AC129" s="185"/>
      <c r="AD129" s="185"/>
      <c r="AE129" s="185"/>
      <c r="AF129" s="185"/>
      <c r="AG129" s="185" t="s">
        <v>4</v>
      </c>
      <c r="AH129" s="185"/>
      <c r="AI129" s="185"/>
      <c r="AJ129" s="185" t="s">
        <v>205</v>
      </c>
      <c r="AK129" s="185"/>
      <c r="AL129" s="185"/>
      <c r="AM129" s="185"/>
      <c r="AN129" s="185"/>
      <c r="AO129" s="185"/>
      <c r="AP129" s="189"/>
    </row>
    <row r="130" spans="1:42" s="2" customFormat="1" ht="12" customHeight="1">
      <c r="A130" s="193"/>
      <c r="B130" s="199"/>
      <c r="C130" s="199"/>
      <c r="D130" s="199"/>
      <c r="E130" s="199"/>
      <c r="F130" s="212" t="s">
        <v>38</v>
      </c>
      <c r="G130" s="212"/>
      <c r="H130" s="212"/>
      <c r="I130" s="212"/>
      <c r="J130" s="212"/>
      <c r="K130" s="212"/>
      <c r="L130" s="212"/>
      <c r="M130" s="212"/>
      <c r="N130" s="212"/>
      <c r="O130" s="212"/>
      <c r="P130" s="212"/>
      <c r="Q130" s="212"/>
      <c r="R130" s="212"/>
      <c r="S130" s="212"/>
      <c r="T130" s="212"/>
      <c r="U130" s="212"/>
      <c r="V130" s="212"/>
      <c r="W130" s="212"/>
      <c r="X130" s="201" t="s">
        <v>353</v>
      </c>
      <c r="Y130" s="199"/>
      <c r="Z130" s="195"/>
      <c r="AA130" s="195"/>
      <c r="AB130" s="195"/>
      <c r="AC130" s="195"/>
      <c r="AD130" s="195"/>
      <c r="AE130" s="195"/>
      <c r="AF130" s="195"/>
      <c r="AG130" s="195"/>
      <c r="AH130" s="195"/>
      <c r="AI130" s="195"/>
      <c r="AJ130" s="202"/>
      <c r="AK130" s="202"/>
      <c r="AL130" s="202"/>
      <c r="AM130" s="202"/>
      <c r="AN130" s="202"/>
      <c r="AO130" s="202"/>
      <c r="AP130" s="293"/>
    </row>
    <row r="131" spans="1:42" s="2" customFormat="1" ht="12" customHeight="1">
      <c r="A131" s="193"/>
      <c r="B131" s="199"/>
      <c r="C131" s="199"/>
      <c r="D131" s="199"/>
      <c r="E131" s="199"/>
      <c r="F131" s="212" t="s">
        <v>225</v>
      </c>
      <c r="G131" s="212"/>
      <c r="H131" s="212"/>
      <c r="I131" s="212"/>
      <c r="J131" s="212"/>
      <c r="K131" s="212"/>
      <c r="L131" s="212"/>
      <c r="M131" s="212"/>
      <c r="N131" s="212"/>
      <c r="O131" s="212"/>
      <c r="P131" s="212"/>
      <c r="Q131" s="212"/>
      <c r="R131" s="212"/>
      <c r="S131" s="212"/>
      <c r="T131" s="212"/>
      <c r="U131" s="212"/>
      <c r="V131" s="212"/>
      <c r="W131" s="212"/>
      <c r="X131" s="201" t="s">
        <v>354</v>
      </c>
      <c r="Y131" s="199"/>
      <c r="Z131" s="195"/>
      <c r="AA131" s="195"/>
      <c r="AB131" s="195"/>
      <c r="AC131" s="195"/>
      <c r="AD131" s="195"/>
      <c r="AE131" s="195"/>
      <c r="AF131" s="195"/>
      <c r="AG131" s="195"/>
      <c r="AH131" s="195"/>
      <c r="AI131" s="195"/>
      <c r="AJ131" s="202">
        <v>0</v>
      </c>
      <c r="AK131" s="202"/>
      <c r="AL131" s="202"/>
      <c r="AM131" s="202"/>
      <c r="AN131" s="202"/>
      <c r="AO131" s="202"/>
      <c r="AP131" s="293"/>
    </row>
    <row r="132" spans="1:42" s="2" customFormat="1" ht="12" customHeight="1">
      <c r="A132" s="193"/>
      <c r="B132" s="199"/>
      <c r="C132" s="199"/>
      <c r="D132" s="199"/>
      <c r="E132" s="199"/>
      <c r="F132" s="212" t="s">
        <v>226</v>
      </c>
      <c r="G132" s="212"/>
      <c r="H132" s="212"/>
      <c r="I132" s="212"/>
      <c r="J132" s="212"/>
      <c r="K132" s="212"/>
      <c r="L132" s="212"/>
      <c r="M132" s="212"/>
      <c r="N132" s="212"/>
      <c r="O132" s="212"/>
      <c r="P132" s="212"/>
      <c r="Q132" s="212"/>
      <c r="R132" s="212"/>
      <c r="S132" s="212"/>
      <c r="T132" s="212"/>
      <c r="U132" s="212"/>
      <c r="V132" s="212"/>
      <c r="W132" s="212"/>
      <c r="X132" s="201" t="s">
        <v>355</v>
      </c>
      <c r="Y132" s="199"/>
      <c r="Z132" s="195"/>
      <c r="AA132" s="195"/>
      <c r="AB132" s="195"/>
      <c r="AC132" s="195"/>
      <c r="AD132" s="195"/>
      <c r="AE132" s="195"/>
      <c r="AF132" s="195"/>
      <c r="AG132" s="195"/>
      <c r="AH132" s="195"/>
      <c r="AI132" s="195"/>
      <c r="AJ132" s="202"/>
      <c r="AK132" s="202"/>
      <c r="AL132" s="202"/>
      <c r="AM132" s="202"/>
      <c r="AN132" s="202"/>
      <c r="AO132" s="202"/>
      <c r="AP132" s="293"/>
    </row>
    <row r="133" spans="1:42" s="2" customFormat="1" ht="12" customHeight="1">
      <c r="A133" s="193"/>
      <c r="B133" s="199"/>
      <c r="C133" s="199"/>
      <c r="D133" s="199"/>
      <c r="E133" s="199"/>
      <c r="F133" s="212" t="s">
        <v>227</v>
      </c>
      <c r="G133" s="212"/>
      <c r="H133" s="212"/>
      <c r="I133" s="212"/>
      <c r="J133" s="212"/>
      <c r="K133" s="212"/>
      <c r="L133" s="212"/>
      <c r="M133" s="212"/>
      <c r="N133" s="212"/>
      <c r="O133" s="212"/>
      <c r="P133" s="212"/>
      <c r="Q133" s="212"/>
      <c r="R133" s="212"/>
      <c r="S133" s="212"/>
      <c r="T133" s="212"/>
      <c r="U133" s="212"/>
      <c r="V133" s="212"/>
      <c r="W133" s="212"/>
      <c r="X133" s="201" t="s">
        <v>220</v>
      </c>
      <c r="Y133" s="199"/>
      <c r="Z133" s="195"/>
      <c r="AA133" s="195"/>
      <c r="AB133" s="195"/>
      <c r="AC133" s="195"/>
      <c r="AD133" s="195"/>
      <c r="AE133" s="195"/>
      <c r="AF133" s="195"/>
      <c r="AG133" s="195"/>
      <c r="AH133" s="195"/>
      <c r="AI133" s="195"/>
      <c r="AJ133" s="202"/>
      <c r="AK133" s="202"/>
      <c r="AL133" s="202"/>
      <c r="AM133" s="202"/>
      <c r="AN133" s="202"/>
      <c r="AO133" s="202"/>
      <c r="AP133" s="293"/>
    </row>
    <row r="134" spans="1:42" s="2" customFormat="1" ht="12" customHeight="1">
      <c r="A134" s="193"/>
      <c r="B134" s="199"/>
      <c r="C134" s="199"/>
      <c r="D134" s="199"/>
      <c r="E134" s="199"/>
      <c r="F134" s="212" t="s">
        <v>40</v>
      </c>
      <c r="G134" s="212"/>
      <c r="H134" s="212"/>
      <c r="I134" s="212"/>
      <c r="J134" s="212"/>
      <c r="K134" s="212"/>
      <c r="L134" s="212"/>
      <c r="M134" s="212"/>
      <c r="N134" s="212"/>
      <c r="O134" s="212"/>
      <c r="P134" s="212"/>
      <c r="Q134" s="212"/>
      <c r="R134" s="212"/>
      <c r="S134" s="212"/>
      <c r="T134" s="212"/>
      <c r="U134" s="212"/>
      <c r="V134" s="212"/>
      <c r="W134" s="212"/>
      <c r="X134" s="201" t="s">
        <v>221</v>
      </c>
      <c r="Y134" s="199"/>
      <c r="Z134" s="195"/>
      <c r="AA134" s="195"/>
      <c r="AB134" s="195"/>
      <c r="AC134" s="195"/>
      <c r="AD134" s="195"/>
      <c r="AE134" s="195"/>
      <c r="AF134" s="195"/>
      <c r="AG134" s="195"/>
      <c r="AH134" s="195"/>
      <c r="AI134" s="195"/>
      <c r="AJ134" s="202"/>
      <c r="AK134" s="202"/>
      <c r="AL134" s="202"/>
      <c r="AM134" s="202"/>
      <c r="AN134" s="202"/>
      <c r="AO134" s="202"/>
      <c r="AP134" s="293"/>
    </row>
    <row r="135" spans="1:42" s="2" customFormat="1" ht="12" customHeight="1">
      <c r="A135" s="276"/>
      <c r="B135" s="262"/>
      <c r="C135" s="262"/>
      <c r="D135" s="262"/>
      <c r="E135" s="262"/>
      <c r="F135" s="422" t="s">
        <v>22</v>
      </c>
      <c r="G135" s="422"/>
      <c r="H135" s="422"/>
      <c r="I135" s="422"/>
      <c r="J135" s="422"/>
      <c r="K135" s="422"/>
      <c r="L135" s="422"/>
      <c r="M135" s="422"/>
      <c r="N135" s="422"/>
      <c r="O135" s="422"/>
      <c r="P135" s="422"/>
      <c r="Q135" s="422"/>
      <c r="R135" s="422"/>
      <c r="S135" s="422"/>
      <c r="T135" s="422"/>
      <c r="U135" s="422"/>
      <c r="V135" s="422"/>
      <c r="W135" s="422"/>
      <c r="X135" s="426" t="s">
        <v>222</v>
      </c>
      <c r="Y135" s="262"/>
      <c r="Z135" s="263"/>
      <c r="AA135" s="263"/>
      <c r="AB135" s="263"/>
      <c r="AC135" s="263"/>
      <c r="AD135" s="263"/>
      <c r="AE135" s="263"/>
      <c r="AF135" s="263"/>
      <c r="AG135" s="263"/>
      <c r="AH135" s="263"/>
      <c r="AI135" s="263"/>
      <c r="AJ135" s="417">
        <f>SUM(AJ130:AP134)</f>
        <v>0</v>
      </c>
      <c r="AK135" s="417"/>
      <c r="AL135" s="417"/>
      <c r="AM135" s="417"/>
      <c r="AN135" s="417"/>
      <c r="AO135" s="417"/>
      <c r="AP135" s="418"/>
    </row>
    <row r="136" spans="1:42" s="2" customFormat="1" ht="3.75" customHeight="1">
      <c r="W136" s="15"/>
      <c r="X136" s="15"/>
      <c r="Y136" s="7"/>
    </row>
    <row r="137" spans="1:42" s="2" customFormat="1" ht="12" customHeight="1">
      <c r="A137" s="275" t="s">
        <v>356</v>
      </c>
      <c r="B137" s="185"/>
      <c r="C137" s="185"/>
      <c r="D137" s="185"/>
      <c r="E137" s="185"/>
      <c r="F137" s="185" t="s">
        <v>346</v>
      </c>
      <c r="G137" s="185"/>
      <c r="H137" s="185"/>
      <c r="I137" s="185"/>
      <c r="J137" s="185"/>
      <c r="K137" s="185"/>
      <c r="L137" s="185"/>
      <c r="M137" s="185"/>
      <c r="N137" s="185"/>
      <c r="O137" s="185"/>
      <c r="P137" s="185"/>
      <c r="Q137" s="185"/>
      <c r="R137" s="185"/>
      <c r="S137" s="185"/>
      <c r="T137" s="185"/>
      <c r="U137" s="185"/>
      <c r="V137" s="185"/>
      <c r="W137" s="185"/>
      <c r="X137" s="185"/>
      <c r="Y137" s="185"/>
      <c r="Z137" s="185" t="s">
        <v>204</v>
      </c>
      <c r="AA137" s="185"/>
      <c r="AB137" s="185"/>
      <c r="AC137" s="185"/>
      <c r="AD137" s="185"/>
      <c r="AE137" s="185"/>
      <c r="AF137" s="185"/>
      <c r="AG137" s="185" t="s">
        <v>4</v>
      </c>
      <c r="AH137" s="185"/>
      <c r="AI137" s="185"/>
      <c r="AJ137" s="185" t="s">
        <v>205</v>
      </c>
      <c r="AK137" s="185"/>
      <c r="AL137" s="185"/>
      <c r="AM137" s="185"/>
      <c r="AN137" s="185"/>
      <c r="AO137" s="185"/>
      <c r="AP137" s="189"/>
    </row>
    <row r="138" spans="1:42" s="2" customFormat="1" ht="12" customHeight="1">
      <c r="A138" s="193"/>
      <c r="B138" s="199"/>
      <c r="C138" s="199"/>
      <c r="D138" s="199"/>
      <c r="E138" s="199"/>
      <c r="F138" s="212" t="s">
        <v>242</v>
      </c>
      <c r="G138" s="212"/>
      <c r="H138" s="212"/>
      <c r="I138" s="212"/>
      <c r="J138" s="212"/>
      <c r="K138" s="212"/>
      <c r="L138" s="212"/>
      <c r="M138" s="212"/>
      <c r="N138" s="212"/>
      <c r="O138" s="212"/>
      <c r="P138" s="212"/>
      <c r="Q138" s="212"/>
      <c r="R138" s="212"/>
      <c r="S138" s="212"/>
      <c r="T138" s="212"/>
      <c r="U138" s="212"/>
      <c r="V138" s="212"/>
      <c r="W138" s="212"/>
      <c r="X138" s="201" t="s">
        <v>228</v>
      </c>
      <c r="Y138" s="199"/>
      <c r="Z138" s="202"/>
      <c r="AA138" s="202"/>
      <c r="AB138" s="202"/>
      <c r="AC138" s="202"/>
      <c r="AD138" s="202"/>
      <c r="AE138" s="202"/>
      <c r="AF138" s="202"/>
      <c r="AG138" s="51">
        <v>1</v>
      </c>
      <c r="AH138" s="52" t="s">
        <v>146</v>
      </c>
      <c r="AI138" s="53">
        <v>100</v>
      </c>
      <c r="AJ138" s="202"/>
      <c r="AK138" s="202"/>
      <c r="AL138" s="202"/>
      <c r="AM138" s="202"/>
      <c r="AN138" s="202"/>
      <c r="AO138" s="202"/>
      <c r="AP138" s="293"/>
    </row>
    <row r="139" spans="1:42" s="2" customFormat="1" ht="12" customHeight="1">
      <c r="A139" s="193"/>
      <c r="B139" s="199"/>
      <c r="C139" s="199"/>
      <c r="D139" s="199"/>
      <c r="E139" s="199"/>
      <c r="F139" s="260" t="s">
        <v>254</v>
      </c>
      <c r="G139" s="260"/>
      <c r="H139" s="260"/>
      <c r="I139" s="260"/>
      <c r="J139" s="260"/>
      <c r="K139" s="260"/>
      <c r="L139" s="260"/>
      <c r="M139" s="491" t="s">
        <v>243</v>
      </c>
      <c r="N139" s="492"/>
      <c r="O139" s="492"/>
      <c r="P139" s="492"/>
      <c r="Q139" s="492"/>
      <c r="R139" s="492"/>
      <c r="S139" s="492"/>
      <c r="T139" s="492"/>
      <c r="U139" s="492"/>
      <c r="V139" s="492"/>
      <c r="W139" s="365"/>
      <c r="X139" s="201" t="s">
        <v>223</v>
      </c>
      <c r="Y139" s="199"/>
      <c r="Z139" s="202"/>
      <c r="AA139" s="202"/>
      <c r="AB139" s="202"/>
      <c r="AC139" s="202"/>
      <c r="AD139" s="202"/>
      <c r="AE139" s="202"/>
      <c r="AF139" s="202"/>
      <c r="AG139" s="51">
        <v>1</v>
      </c>
      <c r="AH139" s="52" t="s">
        <v>146</v>
      </c>
      <c r="AI139" s="53">
        <v>100</v>
      </c>
      <c r="AJ139" s="202"/>
      <c r="AK139" s="202"/>
      <c r="AL139" s="202"/>
      <c r="AM139" s="202"/>
      <c r="AN139" s="202"/>
      <c r="AO139" s="202"/>
      <c r="AP139" s="293"/>
    </row>
    <row r="140" spans="1:42" s="2" customFormat="1" ht="12" customHeight="1">
      <c r="A140" s="193"/>
      <c r="B140" s="199"/>
      <c r="C140" s="199"/>
      <c r="D140" s="199"/>
      <c r="E140" s="199"/>
      <c r="F140" s="260"/>
      <c r="G140" s="260"/>
      <c r="H140" s="260"/>
      <c r="I140" s="260"/>
      <c r="J140" s="260"/>
      <c r="K140" s="260"/>
      <c r="L140" s="260"/>
      <c r="M140" s="491" t="s">
        <v>244</v>
      </c>
      <c r="N140" s="492"/>
      <c r="O140" s="492"/>
      <c r="P140" s="492"/>
      <c r="Q140" s="492"/>
      <c r="R140" s="492"/>
      <c r="S140" s="492"/>
      <c r="T140" s="492"/>
      <c r="U140" s="492"/>
      <c r="V140" s="492"/>
      <c r="W140" s="365"/>
      <c r="X140" s="201" t="s">
        <v>224</v>
      </c>
      <c r="Y140" s="199"/>
      <c r="Z140" s="202"/>
      <c r="AA140" s="202"/>
      <c r="AB140" s="202"/>
      <c r="AC140" s="202"/>
      <c r="AD140" s="202"/>
      <c r="AE140" s="202"/>
      <c r="AF140" s="202"/>
      <c r="AG140" s="51">
        <v>1</v>
      </c>
      <c r="AH140" s="52" t="s">
        <v>146</v>
      </c>
      <c r="AI140" s="53">
        <v>100</v>
      </c>
      <c r="AJ140" s="202"/>
      <c r="AK140" s="202"/>
      <c r="AL140" s="202"/>
      <c r="AM140" s="202"/>
      <c r="AN140" s="202"/>
      <c r="AO140" s="202"/>
      <c r="AP140" s="293"/>
    </row>
    <row r="141" spans="1:42" s="2" customFormat="1" ht="12" customHeight="1">
      <c r="A141" s="193"/>
      <c r="B141" s="199"/>
      <c r="C141" s="199"/>
      <c r="D141" s="199"/>
      <c r="E141" s="199"/>
      <c r="F141" s="260"/>
      <c r="G141" s="260"/>
      <c r="H141" s="260"/>
      <c r="I141" s="260"/>
      <c r="J141" s="260"/>
      <c r="K141" s="260"/>
      <c r="L141" s="260"/>
      <c r="M141" s="491" t="s">
        <v>245</v>
      </c>
      <c r="N141" s="492"/>
      <c r="O141" s="492"/>
      <c r="P141" s="492"/>
      <c r="Q141" s="492"/>
      <c r="R141" s="492"/>
      <c r="S141" s="492"/>
      <c r="T141" s="492"/>
      <c r="U141" s="492"/>
      <c r="V141" s="492"/>
      <c r="W141" s="365"/>
      <c r="X141" s="201" t="s">
        <v>229</v>
      </c>
      <c r="Y141" s="199"/>
      <c r="Z141" s="202"/>
      <c r="AA141" s="202"/>
      <c r="AB141" s="202"/>
      <c r="AC141" s="202"/>
      <c r="AD141" s="202"/>
      <c r="AE141" s="202"/>
      <c r="AF141" s="202"/>
      <c r="AG141" s="51">
        <v>2</v>
      </c>
      <c r="AH141" s="52" t="s">
        <v>146</v>
      </c>
      <c r="AI141" s="53">
        <v>100</v>
      </c>
      <c r="AJ141" s="202"/>
      <c r="AK141" s="202"/>
      <c r="AL141" s="202"/>
      <c r="AM141" s="202"/>
      <c r="AN141" s="202"/>
      <c r="AO141" s="202"/>
      <c r="AP141" s="293"/>
    </row>
    <row r="142" spans="1:42" s="2" customFormat="1" ht="12" customHeight="1">
      <c r="A142" s="193"/>
      <c r="B142" s="199"/>
      <c r="C142" s="199"/>
      <c r="D142" s="199"/>
      <c r="E142" s="199"/>
      <c r="F142" s="430" t="s">
        <v>255</v>
      </c>
      <c r="G142" s="260"/>
      <c r="H142" s="260"/>
      <c r="I142" s="260"/>
      <c r="J142" s="260"/>
      <c r="K142" s="260"/>
      <c r="L142" s="260"/>
      <c r="M142" s="491" t="s">
        <v>246</v>
      </c>
      <c r="N142" s="492"/>
      <c r="O142" s="492"/>
      <c r="P142" s="492"/>
      <c r="Q142" s="492"/>
      <c r="R142" s="492"/>
      <c r="S142" s="492"/>
      <c r="T142" s="492"/>
      <c r="U142" s="492"/>
      <c r="V142" s="492"/>
      <c r="W142" s="365"/>
      <c r="X142" s="201" t="s">
        <v>230</v>
      </c>
      <c r="Y142" s="199"/>
      <c r="Z142" s="202"/>
      <c r="AA142" s="202"/>
      <c r="AB142" s="202"/>
      <c r="AC142" s="202"/>
      <c r="AD142" s="202"/>
      <c r="AE142" s="202"/>
      <c r="AF142" s="202"/>
      <c r="AG142" s="431" t="s">
        <v>357</v>
      </c>
      <c r="AH142" s="432"/>
      <c r="AI142" s="433"/>
      <c r="AJ142" s="202"/>
      <c r="AK142" s="202"/>
      <c r="AL142" s="202"/>
      <c r="AM142" s="202"/>
      <c r="AN142" s="202"/>
      <c r="AO142" s="202"/>
      <c r="AP142" s="293"/>
    </row>
    <row r="143" spans="1:42" s="2" customFormat="1" ht="12" customHeight="1">
      <c r="A143" s="193"/>
      <c r="B143" s="199"/>
      <c r="C143" s="199"/>
      <c r="D143" s="199"/>
      <c r="E143" s="199"/>
      <c r="F143" s="260"/>
      <c r="G143" s="260"/>
      <c r="H143" s="260"/>
      <c r="I143" s="260"/>
      <c r="J143" s="260"/>
      <c r="K143" s="260"/>
      <c r="L143" s="260"/>
      <c r="M143" s="491" t="s">
        <v>247</v>
      </c>
      <c r="N143" s="492"/>
      <c r="O143" s="492"/>
      <c r="P143" s="492"/>
      <c r="Q143" s="492"/>
      <c r="R143" s="492"/>
      <c r="S143" s="492"/>
      <c r="T143" s="492"/>
      <c r="U143" s="492"/>
      <c r="V143" s="492"/>
      <c r="W143" s="365"/>
      <c r="X143" s="201" t="s">
        <v>231</v>
      </c>
      <c r="Y143" s="199"/>
      <c r="Z143" s="202"/>
      <c r="AA143" s="202"/>
      <c r="AB143" s="202"/>
      <c r="AC143" s="202"/>
      <c r="AD143" s="202"/>
      <c r="AE143" s="202"/>
      <c r="AF143" s="202"/>
      <c r="AG143" s="431" t="s">
        <v>357</v>
      </c>
      <c r="AH143" s="432"/>
      <c r="AI143" s="433"/>
      <c r="AJ143" s="202"/>
      <c r="AK143" s="202"/>
      <c r="AL143" s="202"/>
      <c r="AM143" s="202"/>
      <c r="AN143" s="202"/>
      <c r="AO143" s="202"/>
      <c r="AP143" s="293"/>
    </row>
    <row r="144" spans="1:42" s="2" customFormat="1" ht="12" customHeight="1">
      <c r="A144" s="193"/>
      <c r="B144" s="199"/>
      <c r="C144" s="199"/>
      <c r="D144" s="199"/>
      <c r="E144" s="199"/>
      <c r="F144" s="430" t="s">
        <v>256</v>
      </c>
      <c r="G144" s="260"/>
      <c r="H144" s="260"/>
      <c r="I144" s="260"/>
      <c r="J144" s="260"/>
      <c r="K144" s="260"/>
      <c r="L144" s="260"/>
      <c r="M144" s="491" t="s">
        <v>248</v>
      </c>
      <c r="N144" s="492"/>
      <c r="O144" s="492"/>
      <c r="P144" s="492"/>
      <c r="Q144" s="492"/>
      <c r="R144" s="492"/>
      <c r="S144" s="492"/>
      <c r="T144" s="492"/>
      <c r="U144" s="492"/>
      <c r="V144" s="492"/>
      <c r="W144" s="365"/>
      <c r="X144" s="201" t="s">
        <v>232</v>
      </c>
      <c r="Y144" s="199"/>
      <c r="Z144" s="202"/>
      <c r="AA144" s="202"/>
      <c r="AB144" s="202"/>
      <c r="AC144" s="202"/>
      <c r="AD144" s="202"/>
      <c r="AE144" s="202"/>
      <c r="AF144" s="202"/>
      <c r="AG144" s="51">
        <v>1</v>
      </c>
      <c r="AH144" s="52" t="s">
        <v>146</v>
      </c>
      <c r="AI144" s="53">
        <v>100</v>
      </c>
      <c r="AJ144" s="202"/>
      <c r="AK144" s="202"/>
      <c r="AL144" s="202"/>
      <c r="AM144" s="202"/>
      <c r="AN144" s="202"/>
      <c r="AO144" s="202"/>
      <c r="AP144" s="293"/>
    </row>
    <row r="145" spans="1:42" s="2" customFormat="1" ht="12" customHeight="1">
      <c r="A145" s="193"/>
      <c r="B145" s="199"/>
      <c r="C145" s="199"/>
      <c r="D145" s="199"/>
      <c r="E145" s="199"/>
      <c r="F145" s="260"/>
      <c r="G145" s="260"/>
      <c r="H145" s="260"/>
      <c r="I145" s="260"/>
      <c r="J145" s="260"/>
      <c r="K145" s="260"/>
      <c r="L145" s="260"/>
      <c r="M145" s="491" t="s">
        <v>249</v>
      </c>
      <c r="N145" s="492"/>
      <c r="O145" s="492"/>
      <c r="P145" s="492"/>
      <c r="Q145" s="492"/>
      <c r="R145" s="492"/>
      <c r="S145" s="492"/>
      <c r="T145" s="492"/>
      <c r="U145" s="492"/>
      <c r="V145" s="492"/>
      <c r="W145" s="365"/>
      <c r="X145" s="201" t="s">
        <v>233</v>
      </c>
      <c r="Y145" s="199"/>
      <c r="Z145" s="202"/>
      <c r="AA145" s="202"/>
      <c r="AB145" s="202"/>
      <c r="AC145" s="202"/>
      <c r="AD145" s="202"/>
      <c r="AE145" s="202"/>
      <c r="AF145" s="202"/>
      <c r="AG145" s="51">
        <v>5</v>
      </c>
      <c r="AH145" s="52" t="s">
        <v>146</v>
      </c>
      <c r="AI145" s="54">
        <v>1000</v>
      </c>
      <c r="AJ145" s="202"/>
      <c r="AK145" s="202"/>
      <c r="AL145" s="202"/>
      <c r="AM145" s="202"/>
      <c r="AN145" s="202"/>
      <c r="AO145" s="202"/>
      <c r="AP145" s="293"/>
    </row>
    <row r="146" spans="1:42" s="2" customFormat="1" ht="12" customHeight="1">
      <c r="A146" s="193"/>
      <c r="B146" s="199"/>
      <c r="C146" s="199"/>
      <c r="D146" s="199"/>
      <c r="E146" s="199"/>
      <c r="F146" s="260" t="s">
        <v>257</v>
      </c>
      <c r="G146" s="260"/>
      <c r="H146" s="260"/>
      <c r="I146" s="260"/>
      <c r="J146" s="260"/>
      <c r="K146" s="260"/>
      <c r="L146" s="260"/>
      <c r="M146" s="491" t="s">
        <v>250</v>
      </c>
      <c r="N146" s="492"/>
      <c r="O146" s="492"/>
      <c r="P146" s="492"/>
      <c r="Q146" s="492"/>
      <c r="R146" s="492"/>
      <c r="S146" s="492"/>
      <c r="T146" s="492"/>
      <c r="U146" s="492"/>
      <c r="V146" s="492"/>
      <c r="W146" s="365"/>
      <c r="X146" s="201" t="s">
        <v>234</v>
      </c>
      <c r="Y146" s="199"/>
      <c r="Z146" s="202"/>
      <c r="AA146" s="202"/>
      <c r="AB146" s="202"/>
      <c r="AC146" s="202"/>
      <c r="AD146" s="202"/>
      <c r="AE146" s="202"/>
      <c r="AF146" s="202"/>
      <c r="AG146" s="286" t="s">
        <v>211</v>
      </c>
      <c r="AH146" s="301"/>
      <c r="AI146" s="193"/>
      <c r="AJ146" s="202"/>
      <c r="AK146" s="202"/>
      <c r="AL146" s="202"/>
      <c r="AM146" s="202"/>
      <c r="AN146" s="202"/>
      <c r="AO146" s="202"/>
      <c r="AP146" s="293"/>
    </row>
    <row r="147" spans="1:42" s="2" customFormat="1" ht="12" customHeight="1">
      <c r="A147" s="193"/>
      <c r="B147" s="199"/>
      <c r="C147" s="199"/>
      <c r="D147" s="199"/>
      <c r="E147" s="199"/>
      <c r="F147" s="260"/>
      <c r="G147" s="260"/>
      <c r="H147" s="260"/>
      <c r="I147" s="260"/>
      <c r="J147" s="260"/>
      <c r="K147" s="260"/>
      <c r="L147" s="260"/>
      <c r="M147" s="491" t="s">
        <v>251</v>
      </c>
      <c r="N147" s="492"/>
      <c r="O147" s="492"/>
      <c r="P147" s="492"/>
      <c r="Q147" s="492"/>
      <c r="R147" s="492"/>
      <c r="S147" s="492"/>
      <c r="T147" s="492"/>
      <c r="U147" s="492"/>
      <c r="V147" s="492"/>
      <c r="W147" s="365"/>
      <c r="X147" s="201" t="s">
        <v>235</v>
      </c>
      <c r="Y147" s="199"/>
      <c r="Z147" s="202"/>
      <c r="AA147" s="202"/>
      <c r="AB147" s="202"/>
      <c r="AC147" s="202"/>
      <c r="AD147" s="202"/>
      <c r="AE147" s="202"/>
      <c r="AF147" s="202"/>
      <c r="AG147" s="286" t="s">
        <v>211</v>
      </c>
      <c r="AH147" s="301"/>
      <c r="AI147" s="193"/>
      <c r="AJ147" s="202"/>
      <c r="AK147" s="202"/>
      <c r="AL147" s="202"/>
      <c r="AM147" s="202"/>
      <c r="AN147" s="202"/>
      <c r="AO147" s="202"/>
      <c r="AP147" s="293"/>
    </row>
    <row r="148" spans="1:42" s="2" customFormat="1" ht="12" customHeight="1">
      <c r="A148" s="193"/>
      <c r="B148" s="199"/>
      <c r="C148" s="199"/>
      <c r="D148" s="199"/>
      <c r="E148" s="199"/>
      <c r="F148" s="260"/>
      <c r="G148" s="260"/>
      <c r="H148" s="260"/>
      <c r="I148" s="260"/>
      <c r="J148" s="260"/>
      <c r="K148" s="260"/>
      <c r="L148" s="260"/>
      <c r="M148" s="501" t="s">
        <v>252</v>
      </c>
      <c r="N148" s="502"/>
      <c r="O148" s="502"/>
      <c r="P148" s="502"/>
      <c r="Q148" s="502"/>
      <c r="R148" s="502"/>
      <c r="S148" s="502"/>
      <c r="T148" s="502"/>
      <c r="U148" s="502"/>
      <c r="V148" s="502"/>
      <c r="W148" s="503"/>
      <c r="X148" s="201" t="s">
        <v>236</v>
      </c>
      <c r="Y148" s="199"/>
      <c r="Z148" s="202"/>
      <c r="AA148" s="202"/>
      <c r="AB148" s="202"/>
      <c r="AC148" s="202"/>
      <c r="AD148" s="202"/>
      <c r="AE148" s="202"/>
      <c r="AF148" s="202"/>
      <c r="AG148" s="286" t="s">
        <v>211</v>
      </c>
      <c r="AH148" s="301"/>
      <c r="AI148" s="193"/>
      <c r="AJ148" s="202"/>
      <c r="AK148" s="202"/>
      <c r="AL148" s="202"/>
      <c r="AM148" s="202"/>
      <c r="AN148" s="202"/>
      <c r="AO148" s="202"/>
      <c r="AP148" s="293"/>
    </row>
    <row r="149" spans="1:42" s="2" customFormat="1" ht="12" customHeight="1">
      <c r="A149" s="193"/>
      <c r="B149" s="199"/>
      <c r="C149" s="199"/>
      <c r="D149" s="199"/>
      <c r="E149" s="199"/>
      <c r="F149" s="260"/>
      <c r="G149" s="260"/>
      <c r="H149" s="260"/>
      <c r="I149" s="260"/>
      <c r="J149" s="260"/>
      <c r="K149" s="260"/>
      <c r="L149" s="260"/>
      <c r="M149" s="501" t="s">
        <v>253</v>
      </c>
      <c r="N149" s="502"/>
      <c r="O149" s="502"/>
      <c r="P149" s="502"/>
      <c r="Q149" s="502"/>
      <c r="R149" s="502"/>
      <c r="S149" s="502"/>
      <c r="T149" s="502"/>
      <c r="U149" s="502"/>
      <c r="V149" s="502"/>
      <c r="W149" s="503"/>
      <c r="X149" s="201" t="s">
        <v>237</v>
      </c>
      <c r="Y149" s="199"/>
      <c r="Z149" s="202"/>
      <c r="AA149" s="202"/>
      <c r="AB149" s="202"/>
      <c r="AC149" s="202"/>
      <c r="AD149" s="202"/>
      <c r="AE149" s="202"/>
      <c r="AF149" s="202"/>
      <c r="AG149" s="286" t="s">
        <v>211</v>
      </c>
      <c r="AH149" s="301"/>
      <c r="AI149" s="193"/>
      <c r="AJ149" s="202"/>
      <c r="AK149" s="202"/>
      <c r="AL149" s="202"/>
      <c r="AM149" s="202"/>
      <c r="AN149" s="202"/>
      <c r="AO149" s="202"/>
      <c r="AP149" s="293"/>
    </row>
    <row r="150" spans="1:42" s="2" customFormat="1" ht="12" customHeight="1">
      <c r="A150" s="193"/>
      <c r="B150" s="199"/>
      <c r="C150" s="199"/>
      <c r="D150" s="199"/>
      <c r="E150" s="199"/>
      <c r="F150" s="212" t="s">
        <v>258</v>
      </c>
      <c r="G150" s="212"/>
      <c r="H150" s="212"/>
      <c r="I150" s="212"/>
      <c r="J150" s="212"/>
      <c r="K150" s="212"/>
      <c r="L150" s="212"/>
      <c r="M150" s="212"/>
      <c r="N150" s="212"/>
      <c r="O150" s="212"/>
      <c r="P150" s="212"/>
      <c r="Q150" s="212"/>
      <c r="R150" s="212"/>
      <c r="S150" s="212"/>
      <c r="T150" s="212"/>
      <c r="U150" s="212"/>
      <c r="V150" s="212"/>
      <c r="W150" s="212"/>
      <c r="X150" s="201" t="s">
        <v>238</v>
      </c>
      <c r="Y150" s="199"/>
      <c r="Z150" s="202"/>
      <c r="AA150" s="202"/>
      <c r="AB150" s="202"/>
      <c r="AC150" s="202"/>
      <c r="AD150" s="202"/>
      <c r="AE150" s="202"/>
      <c r="AF150" s="202"/>
      <c r="AG150" s="286" t="s">
        <v>211</v>
      </c>
      <c r="AH150" s="301"/>
      <c r="AI150" s="193"/>
      <c r="AJ150" s="202"/>
      <c r="AK150" s="202"/>
      <c r="AL150" s="202"/>
      <c r="AM150" s="202"/>
      <c r="AN150" s="202"/>
      <c r="AO150" s="202"/>
      <c r="AP150" s="293"/>
    </row>
    <row r="151" spans="1:42" s="2" customFormat="1" ht="12" customHeight="1">
      <c r="A151" s="193"/>
      <c r="B151" s="199"/>
      <c r="C151" s="199"/>
      <c r="D151" s="199"/>
      <c r="E151" s="199"/>
      <c r="F151" s="212" t="s">
        <v>259</v>
      </c>
      <c r="G151" s="212"/>
      <c r="H151" s="212"/>
      <c r="I151" s="212"/>
      <c r="J151" s="212"/>
      <c r="K151" s="212"/>
      <c r="L151" s="212"/>
      <c r="M151" s="212"/>
      <c r="N151" s="212"/>
      <c r="O151" s="212"/>
      <c r="P151" s="212"/>
      <c r="Q151" s="212"/>
      <c r="R151" s="212"/>
      <c r="S151" s="212"/>
      <c r="T151" s="212"/>
      <c r="U151" s="212"/>
      <c r="V151" s="212"/>
      <c r="W151" s="212"/>
      <c r="X151" s="201" t="s">
        <v>239</v>
      </c>
      <c r="Y151" s="199"/>
      <c r="Z151" s="202"/>
      <c r="AA151" s="202"/>
      <c r="AB151" s="202"/>
      <c r="AC151" s="202"/>
      <c r="AD151" s="202"/>
      <c r="AE151" s="202"/>
      <c r="AF151" s="202"/>
      <c r="AG151" s="51">
        <v>5</v>
      </c>
      <c r="AH151" s="52" t="s">
        <v>146</v>
      </c>
      <c r="AI151" s="54">
        <v>1000</v>
      </c>
      <c r="AJ151" s="202"/>
      <c r="AK151" s="202"/>
      <c r="AL151" s="202"/>
      <c r="AM151" s="202"/>
      <c r="AN151" s="202"/>
      <c r="AO151" s="202"/>
      <c r="AP151" s="293"/>
    </row>
    <row r="152" spans="1:42" s="2" customFormat="1" ht="12" customHeight="1">
      <c r="A152" s="193"/>
      <c r="B152" s="199"/>
      <c r="C152" s="199"/>
      <c r="D152" s="199"/>
      <c r="E152" s="199"/>
      <c r="F152" s="212" t="s">
        <v>260</v>
      </c>
      <c r="G152" s="212"/>
      <c r="H152" s="212"/>
      <c r="I152" s="212"/>
      <c r="J152" s="212"/>
      <c r="K152" s="212"/>
      <c r="L152" s="212"/>
      <c r="M152" s="212"/>
      <c r="N152" s="212"/>
      <c r="O152" s="212"/>
      <c r="P152" s="212"/>
      <c r="Q152" s="212"/>
      <c r="R152" s="212"/>
      <c r="S152" s="212"/>
      <c r="T152" s="212"/>
      <c r="U152" s="212"/>
      <c r="V152" s="212"/>
      <c r="W152" s="212"/>
      <c r="X152" s="201" t="s">
        <v>240</v>
      </c>
      <c r="Y152" s="199"/>
      <c r="Z152" s="202"/>
      <c r="AA152" s="202"/>
      <c r="AB152" s="202"/>
      <c r="AC152" s="202"/>
      <c r="AD152" s="202"/>
      <c r="AE152" s="202"/>
      <c r="AF152" s="202"/>
      <c r="AG152" s="51">
        <v>1</v>
      </c>
      <c r="AH152" s="52" t="s">
        <v>146</v>
      </c>
      <c r="AI152" s="53">
        <v>100</v>
      </c>
      <c r="AJ152" s="202"/>
      <c r="AK152" s="202"/>
      <c r="AL152" s="202"/>
      <c r="AM152" s="202"/>
      <c r="AN152" s="202"/>
      <c r="AO152" s="202"/>
      <c r="AP152" s="293"/>
    </row>
    <row r="153" spans="1:42" s="2" customFormat="1" ht="12" customHeight="1">
      <c r="A153" s="193"/>
      <c r="B153" s="199"/>
      <c r="C153" s="199"/>
      <c r="D153" s="199"/>
      <c r="E153" s="199"/>
      <c r="F153" s="212" t="s">
        <v>261</v>
      </c>
      <c r="G153" s="212"/>
      <c r="H153" s="212"/>
      <c r="I153" s="212"/>
      <c r="J153" s="212"/>
      <c r="K153" s="212"/>
      <c r="L153" s="212"/>
      <c r="M153" s="212"/>
      <c r="N153" s="212"/>
      <c r="O153" s="212"/>
      <c r="P153" s="212"/>
      <c r="Q153" s="212"/>
      <c r="R153" s="212"/>
      <c r="S153" s="212"/>
      <c r="T153" s="212"/>
      <c r="U153" s="212"/>
      <c r="V153" s="212"/>
      <c r="W153" s="212"/>
      <c r="X153" s="201" t="s">
        <v>241</v>
      </c>
      <c r="Y153" s="199"/>
      <c r="Z153" s="202"/>
      <c r="AA153" s="202"/>
      <c r="AB153" s="202"/>
      <c r="AC153" s="202"/>
      <c r="AD153" s="202"/>
      <c r="AE153" s="202"/>
      <c r="AF153" s="202"/>
      <c r="AG153" s="51">
        <v>1</v>
      </c>
      <c r="AH153" s="52" t="s">
        <v>146</v>
      </c>
      <c r="AI153" s="53">
        <v>100</v>
      </c>
      <c r="AJ153" s="202"/>
      <c r="AK153" s="202"/>
      <c r="AL153" s="202"/>
      <c r="AM153" s="202"/>
      <c r="AN153" s="202"/>
      <c r="AO153" s="202"/>
      <c r="AP153" s="293"/>
    </row>
    <row r="154" spans="1:42" s="2" customFormat="1" ht="12" customHeight="1">
      <c r="A154" s="297"/>
      <c r="B154" s="220"/>
      <c r="C154" s="220"/>
      <c r="D154" s="220"/>
      <c r="E154" s="220"/>
      <c r="F154" s="295" t="s">
        <v>360</v>
      </c>
      <c r="G154" s="296"/>
      <c r="H154" s="296"/>
      <c r="I154" s="296"/>
      <c r="J154" s="296"/>
      <c r="K154" s="296"/>
      <c r="L154" s="297"/>
      <c r="M154" s="491" t="s">
        <v>358</v>
      </c>
      <c r="N154" s="492"/>
      <c r="O154" s="492"/>
      <c r="P154" s="492"/>
      <c r="Q154" s="492"/>
      <c r="R154" s="492"/>
      <c r="S154" s="492"/>
      <c r="T154" s="492"/>
      <c r="U154" s="492"/>
      <c r="V154" s="492"/>
      <c r="W154" s="365"/>
      <c r="X154" s="201" t="s">
        <v>361</v>
      </c>
      <c r="Y154" s="199"/>
      <c r="Z154" s="202"/>
      <c r="AA154" s="202"/>
      <c r="AB154" s="202"/>
      <c r="AC154" s="202"/>
      <c r="AD154" s="202"/>
      <c r="AE154" s="202"/>
      <c r="AF154" s="202"/>
      <c r="AG154" s="286" t="s">
        <v>211</v>
      </c>
      <c r="AH154" s="301"/>
      <c r="AI154" s="193"/>
      <c r="AJ154" s="202"/>
      <c r="AK154" s="202"/>
      <c r="AL154" s="202"/>
      <c r="AM154" s="202"/>
      <c r="AN154" s="202"/>
      <c r="AO154" s="202"/>
      <c r="AP154" s="293"/>
    </row>
    <row r="155" spans="1:42" s="2" customFormat="1" ht="12" customHeight="1">
      <c r="A155" s="297"/>
      <c r="B155" s="220"/>
      <c r="C155" s="220"/>
      <c r="D155" s="220"/>
      <c r="E155" s="220"/>
      <c r="F155" s="298"/>
      <c r="G155" s="299"/>
      <c r="H155" s="299"/>
      <c r="I155" s="299"/>
      <c r="J155" s="299"/>
      <c r="K155" s="299"/>
      <c r="L155" s="300"/>
      <c r="M155" s="499" t="s">
        <v>359</v>
      </c>
      <c r="N155" s="500"/>
      <c r="O155" s="500"/>
      <c r="P155" s="500"/>
      <c r="Q155" s="500"/>
      <c r="R155" s="500"/>
      <c r="S155" s="500"/>
      <c r="T155" s="500"/>
      <c r="U155" s="500"/>
      <c r="V155" s="500"/>
      <c r="W155" s="224"/>
      <c r="X155" s="201" t="s">
        <v>362</v>
      </c>
      <c r="Y155" s="199"/>
      <c r="Z155" s="202"/>
      <c r="AA155" s="202"/>
      <c r="AB155" s="202"/>
      <c r="AC155" s="202"/>
      <c r="AD155" s="202"/>
      <c r="AE155" s="202"/>
      <c r="AF155" s="202"/>
      <c r="AG155" s="286" t="s">
        <v>211</v>
      </c>
      <c r="AH155" s="301"/>
      <c r="AI155" s="193"/>
      <c r="AJ155" s="202"/>
      <c r="AK155" s="202"/>
      <c r="AL155" s="202"/>
      <c r="AM155" s="202"/>
      <c r="AN155" s="202"/>
      <c r="AO155" s="202"/>
      <c r="AP155" s="293"/>
    </row>
    <row r="156" spans="1:42" s="2" customFormat="1" ht="12" customHeight="1">
      <c r="A156" s="276"/>
      <c r="B156" s="262"/>
      <c r="C156" s="262"/>
      <c r="D156" s="262"/>
      <c r="E156" s="262"/>
      <c r="F156" s="422" t="s">
        <v>22</v>
      </c>
      <c r="G156" s="422"/>
      <c r="H156" s="422"/>
      <c r="I156" s="422"/>
      <c r="J156" s="422"/>
      <c r="K156" s="422"/>
      <c r="L156" s="422"/>
      <c r="M156" s="422"/>
      <c r="N156" s="422"/>
      <c r="O156" s="422"/>
      <c r="P156" s="422"/>
      <c r="Q156" s="422"/>
      <c r="R156" s="422"/>
      <c r="S156" s="422"/>
      <c r="T156" s="422"/>
      <c r="U156" s="422"/>
      <c r="V156" s="422"/>
      <c r="W156" s="422"/>
      <c r="X156" s="426" t="s">
        <v>363</v>
      </c>
      <c r="Y156" s="262"/>
      <c r="Z156" s="436"/>
      <c r="AA156" s="436"/>
      <c r="AB156" s="436"/>
      <c r="AC156" s="436"/>
      <c r="AD156" s="436"/>
      <c r="AE156" s="436"/>
      <c r="AF156" s="436"/>
      <c r="AG156" s="263"/>
      <c r="AH156" s="263"/>
      <c r="AI156" s="263"/>
      <c r="AJ156" s="417">
        <f>SUM(AJ138:AP155)</f>
        <v>0</v>
      </c>
      <c r="AK156" s="417"/>
      <c r="AL156" s="417"/>
      <c r="AM156" s="417"/>
      <c r="AN156" s="417"/>
      <c r="AO156" s="417"/>
      <c r="AP156" s="418"/>
    </row>
    <row r="157" spans="1:42" s="2" customFormat="1" ht="3.75" customHeight="1"/>
    <row r="158" spans="1:42" s="2" customFormat="1" ht="12" customHeight="1">
      <c r="A158" s="275" t="s">
        <v>262</v>
      </c>
      <c r="B158" s="185"/>
      <c r="C158" s="185"/>
      <c r="D158" s="185"/>
      <c r="E158" s="185"/>
      <c r="F158" s="185" t="s">
        <v>272</v>
      </c>
      <c r="G158" s="185"/>
      <c r="H158" s="185"/>
      <c r="I158" s="185"/>
      <c r="J158" s="185"/>
      <c r="K158" s="185"/>
      <c r="L158" s="185"/>
      <c r="M158" s="185"/>
      <c r="N158" s="185"/>
      <c r="O158" s="185"/>
      <c r="P158" s="185"/>
      <c r="Q158" s="185"/>
      <c r="R158" s="185"/>
      <c r="S158" s="189" t="s">
        <v>273</v>
      </c>
      <c r="T158" s="504"/>
      <c r="U158" s="504"/>
      <c r="V158" s="504"/>
      <c r="W158" s="504"/>
      <c r="X158" s="504"/>
      <c r="Y158" s="504"/>
      <c r="Z158" s="504"/>
      <c r="AA158" s="504"/>
      <c r="AB158" s="188"/>
      <c r="AC158" s="185" t="s">
        <v>264</v>
      </c>
      <c r="AD158" s="185"/>
      <c r="AE158" s="185"/>
      <c r="AF158" s="185"/>
      <c r="AG158" s="185"/>
      <c r="AH158" s="185"/>
      <c r="AI158" s="185"/>
      <c r="AJ158" s="185" t="s">
        <v>263</v>
      </c>
      <c r="AK158" s="185"/>
      <c r="AL158" s="185"/>
      <c r="AM158" s="185"/>
      <c r="AN158" s="185"/>
      <c r="AO158" s="185"/>
      <c r="AP158" s="189"/>
    </row>
    <row r="159" spans="1:42" s="2" customFormat="1" ht="6" customHeight="1">
      <c r="A159" s="341"/>
      <c r="B159" s="218"/>
      <c r="C159" s="218"/>
      <c r="D159" s="218"/>
      <c r="E159" s="218"/>
      <c r="F159" s="460" t="s">
        <v>365</v>
      </c>
      <c r="G159" s="461"/>
      <c r="H159" s="478" t="str">
        <f>IF(B84="","",B84)</f>
        <v>운수업</v>
      </c>
      <c r="I159" s="479"/>
      <c r="J159" s="479"/>
      <c r="K159" s="479"/>
      <c r="L159" s="479"/>
      <c r="M159" s="479"/>
      <c r="N159" s="479"/>
      <c r="O159" s="479"/>
      <c r="P159" s="479"/>
      <c r="Q159" s="479"/>
      <c r="R159" s="480"/>
      <c r="S159" s="478" t="str">
        <f>IF(E84="","",E84)</f>
        <v>용달차</v>
      </c>
      <c r="T159" s="479"/>
      <c r="U159" s="479"/>
      <c r="V159" s="479"/>
      <c r="W159" s="479"/>
      <c r="X159" s="479"/>
      <c r="Y159" s="479"/>
      <c r="Z159" s="479"/>
      <c r="AA159" s="479"/>
      <c r="AB159" s="480"/>
      <c r="AC159" s="493">
        <f>O84</f>
        <v>6</v>
      </c>
      <c r="AD159" s="493">
        <f>P84</f>
        <v>0</v>
      </c>
      <c r="AE159" s="495">
        <f>Q84</f>
        <v>2</v>
      </c>
      <c r="AF159" s="496"/>
      <c r="AG159" s="493">
        <f>R84</f>
        <v>3</v>
      </c>
      <c r="AH159" s="493">
        <f>S84</f>
        <v>0</v>
      </c>
      <c r="AI159" s="493">
        <f>T84</f>
        <v>7</v>
      </c>
      <c r="AJ159" s="474">
        <v>0</v>
      </c>
      <c r="AK159" s="475"/>
      <c r="AL159" s="475"/>
      <c r="AM159" s="475"/>
      <c r="AN159" s="475"/>
      <c r="AO159" s="475"/>
      <c r="AP159" s="475"/>
    </row>
    <row r="160" spans="1:42" s="2" customFormat="1" ht="6" customHeight="1">
      <c r="A160" s="193"/>
      <c r="B160" s="199"/>
      <c r="C160" s="199"/>
      <c r="D160" s="199"/>
      <c r="E160" s="199"/>
      <c r="F160" s="466"/>
      <c r="G160" s="482"/>
      <c r="H160" s="483"/>
      <c r="I160" s="412"/>
      <c r="J160" s="412"/>
      <c r="K160" s="412"/>
      <c r="L160" s="412"/>
      <c r="M160" s="412"/>
      <c r="N160" s="412"/>
      <c r="O160" s="412"/>
      <c r="P160" s="412"/>
      <c r="Q160" s="412"/>
      <c r="R160" s="484"/>
      <c r="S160" s="483"/>
      <c r="T160" s="412"/>
      <c r="U160" s="412"/>
      <c r="V160" s="412"/>
      <c r="W160" s="412"/>
      <c r="X160" s="412"/>
      <c r="Y160" s="412"/>
      <c r="Z160" s="412"/>
      <c r="AA160" s="412"/>
      <c r="AB160" s="484"/>
      <c r="AC160" s="494"/>
      <c r="AD160" s="494"/>
      <c r="AE160" s="497"/>
      <c r="AF160" s="498"/>
      <c r="AG160" s="494"/>
      <c r="AH160" s="494"/>
      <c r="AI160" s="494"/>
      <c r="AJ160" s="703">
        <f>AJ159</f>
        <v>0</v>
      </c>
      <c r="AK160" s="703"/>
      <c r="AL160" s="703"/>
      <c r="AM160" s="703"/>
      <c r="AN160" s="703"/>
      <c r="AO160" s="703"/>
      <c r="AP160" s="704"/>
    </row>
    <row r="161" spans="1:42" s="2" customFormat="1" ht="6" customHeight="1">
      <c r="A161" s="193"/>
      <c r="B161" s="199"/>
      <c r="C161" s="199"/>
      <c r="D161" s="199"/>
      <c r="E161" s="199"/>
      <c r="F161" s="460" t="s">
        <v>366</v>
      </c>
      <c r="G161" s="461"/>
      <c r="H161" s="478"/>
      <c r="I161" s="479"/>
      <c r="J161" s="479"/>
      <c r="K161" s="479"/>
      <c r="L161" s="479"/>
      <c r="M161" s="479"/>
      <c r="N161" s="479"/>
      <c r="O161" s="479"/>
      <c r="P161" s="479"/>
      <c r="Q161" s="479"/>
      <c r="R161" s="480"/>
      <c r="S161" s="478"/>
      <c r="T161" s="479"/>
      <c r="U161" s="479"/>
      <c r="V161" s="479"/>
      <c r="W161" s="479"/>
      <c r="X161" s="479"/>
      <c r="Y161" s="479"/>
      <c r="Z161" s="479"/>
      <c r="AA161" s="479"/>
      <c r="AB161" s="480"/>
      <c r="AC161" s="493"/>
      <c r="AD161" s="493"/>
      <c r="AE161" s="495"/>
      <c r="AF161" s="496"/>
      <c r="AG161" s="493"/>
      <c r="AH161" s="493"/>
      <c r="AI161" s="493"/>
      <c r="AJ161" s="474">
        <v>0</v>
      </c>
      <c r="AK161" s="475"/>
      <c r="AL161" s="475"/>
      <c r="AM161" s="475"/>
      <c r="AN161" s="475"/>
      <c r="AO161" s="475"/>
      <c r="AP161" s="475"/>
    </row>
    <row r="162" spans="1:42" s="2" customFormat="1" ht="6" customHeight="1">
      <c r="A162" s="193"/>
      <c r="B162" s="199"/>
      <c r="C162" s="199"/>
      <c r="D162" s="199"/>
      <c r="E162" s="199"/>
      <c r="F162" s="466"/>
      <c r="G162" s="482"/>
      <c r="H162" s="483"/>
      <c r="I162" s="412"/>
      <c r="J162" s="412"/>
      <c r="K162" s="412"/>
      <c r="L162" s="412"/>
      <c r="M162" s="412"/>
      <c r="N162" s="412"/>
      <c r="O162" s="412"/>
      <c r="P162" s="412"/>
      <c r="Q162" s="412"/>
      <c r="R162" s="484"/>
      <c r="S162" s="483"/>
      <c r="T162" s="412"/>
      <c r="U162" s="412"/>
      <c r="V162" s="412"/>
      <c r="W162" s="412"/>
      <c r="X162" s="412"/>
      <c r="Y162" s="412"/>
      <c r="Z162" s="412"/>
      <c r="AA162" s="412"/>
      <c r="AB162" s="484"/>
      <c r="AC162" s="494"/>
      <c r="AD162" s="494"/>
      <c r="AE162" s="497"/>
      <c r="AF162" s="498"/>
      <c r="AG162" s="494"/>
      <c r="AH162" s="494"/>
      <c r="AI162" s="494"/>
      <c r="AJ162" s="703">
        <f>AJ161</f>
        <v>0</v>
      </c>
      <c r="AK162" s="703"/>
      <c r="AL162" s="703"/>
      <c r="AM162" s="703"/>
      <c r="AN162" s="703"/>
      <c r="AO162" s="703"/>
      <c r="AP162" s="704"/>
    </row>
    <row r="163" spans="1:42" s="2" customFormat="1" ht="6" customHeight="1">
      <c r="A163" s="193"/>
      <c r="B163" s="199"/>
      <c r="C163" s="199"/>
      <c r="D163" s="199"/>
      <c r="E163" s="199"/>
      <c r="F163" s="460" t="s">
        <v>367</v>
      </c>
      <c r="G163" s="461"/>
      <c r="H163" s="295" t="s">
        <v>177</v>
      </c>
      <c r="I163" s="296"/>
      <c r="J163" s="296"/>
      <c r="K163" s="296"/>
      <c r="L163" s="296"/>
      <c r="M163" s="296"/>
      <c r="N163" s="296"/>
      <c r="O163" s="296"/>
      <c r="P163" s="296"/>
      <c r="Q163" s="296"/>
      <c r="R163" s="297"/>
      <c r="S163" s="478"/>
      <c r="T163" s="479"/>
      <c r="U163" s="479"/>
      <c r="V163" s="479"/>
      <c r="W163" s="479"/>
      <c r="X163" s="479"/>
      <c r="Y163" s="479"/>
      <c r="Z163" s="479"/>
      <c r="AA163" s="479"/>
      <c r="AB163" s="480"/>
      <c r="AC163" s="472">
        <f>IF(AC159="","",AC159)</f>
        <v>6</v>
      </c>
      <c r="AD163" s="472">
        <f>IF(AD159="","",AD159)</f>
        <v>0</v>
      </c>
      <c r="AE163" s="478">
        <f>IF(AE159="","",AE159)</f>
        <v>2</v>
      </c>
      <c r="AF163" s="480"/>
      <c r="AG163" s="472">
        <f>IF(AG159="","",AG159)</f>
        <v>3</v>
      </c>
      <c r="AH163" s="472">
        <f>IF(AH159="","",AH159)</f>
        <v>0</v>
      </c>
      <c r="AI163" s="472">
        <f>IF(AI159="","",AI159)</f>
        <v>7</v>
      </c>
      <c r="AJ163" s="474">
        <v>0</v>
      </c>
      <c r="AK163" s="475"/>
      <c r="AL163" s="475"/>
      <c r="AM163" s="475"/>
      <c r="AN163" s="475"/>
      <c r="AO163" s="475"/>
      <c r="AP163" s="475"/>
    </row>
    <row r="164" spans="1:42" s="2" customFormat="1" ht="6" customHeight="1">
      <c r="A164" s="193"/>
      <c r="B164" s="199"/>
      <c r="C164" s="199"/>
      <c r="D164" s="199"/>
      <c r="E164" s="199"/>
      <c r="F164" s="466"/>
      <c r="G164" s="482"/>
      <c r="H164" s="298"/>
      <c r="I164" s="299"/>
      <c r="J164" s="299"/>
      <c r="K164" s="299"/>
      <c r="L164" s="299"/>
      <c r="M164" s="299"/>
      <c r="N164" s="299"/>
      <c r="O164" s="299"/>
      <c r="P164" s="299"/>
      <c r="Q164" s="299"/>
      <c r="R164" s="300"/>
      <c r="S164" s="483"/>
      <c r="T164" s="412"/>
      <c r="U164" s="412"/>
      <c r="V164" s="412"/>
      <c r="W164" s="412"/>
      <c r="X164" s="412"/>
      <c r="Y164" s="412"/>
      <c r="Z164" s="412"/>
      <c r="AA164" s="412"/>
      <c r="AB164" s="484"/>
      <c r="AC164" s="473"/>
      <c r="AD164" s="473"/>
      <c r="AE164" s="483"/>
      <c r="AF164" s="484"/>
      <c r="AG164" s="473"/>
      <c r="AH164" s="473"/>
      <c r="AI164" s="473"/>
      <c r="AJ164" s="703">
        <f>AJ163</f>
        <v>0</v>
      </c>
      <c r="AK164" s="703"/>
      <c r="AL164" s="703"/>
      <c r="AM164" s="703"/>
      <c r="AN164" s="703"/>
      <c r="AO164" s="703"/>
      <c r="AP164" s="704"/>
    </row>
    <row r="165" spans="1:42" s="2" customFormat="1" ht="6" customHeight="1">
      <c r="A165" s="297"/>
      <c r="B165" s="220"/>
      <c r="C165" s="220"/>
      <c r="D165" s="220"/>
      <c r="E165" s="220"/>
      <c r="F165" s="460"/>
      <c r="G165" s="476"/>
      <c r="H165" s="476"/>
      <c r="I165" s="476"/>
      <c r="J165" s="476"/>
      <c r="K165" s="476"/>
      <c r="L165" s="476"/>
      <c r="M165" s="476"/>
      <c r="N165" s="476"/>
      <c r="O165" s="476"/>
      <c r="P165" s="476"/>
      <c r="Q165" s="476"/>
      <c r="R165" s="461"/>
      <c r="S165" s="478"/>
      <c r="T165" s="479"/>
      <c r="U165" s="479"/>
      <c r="V165" s="479"/>
      <c r="W165" s="479"/>
      <c r="X165" s="479"/>
      <c r="Y165" s="479"/>
      <c r="Z165" s="479"/>
      <c r="AA165" s="479"/>
      <c r="AB165" s="480"/>
      <c r="AC165" s="295" t="s">
        <v>364</v>
      </c>
      <c r="AD165" s="296"/>
      <c r="AE165" s="296"/>
      <c r="AF165" s="296"/>
      <c r="AG165" s="296"/>
      <c r="AH165" s="296"/>
      <c r="AI165" s="297"/>
      <c r="AJ165" s="474">
        <f>SUM(AJ159,AJ161,AJ163)</f>
        <v>0</v>
      </c>
      <c r="AK165" s="475"/>
      <c r="AL165" s="475"/>
      <c r="AM165" s="475"/>
      <c r="AN165" s="475"/>
      <c r="AO165" s="475"/>
      <c r="AP165" s="475"/>
    </row>
    <row r="166" spans="1:42" s="2" customFormat="1" ht="6" customHeight="1">
      <c r="A166" s="276"/>
      <c r="B166" s="262"/>
      <c r="C166" s="262"/>
      <c r="D166" s="262"/>
      <c r="E166" s="262"/>
      <c r="F166" s="462"/>
      <c r="G166" s="477"/>
      <c r="H166" s="477"/>
      <c r="I166" s="477"/>
      <c r="J166" s="477"/>
      <c r="K166" s="477"/>
      <c r="L166" s="477"/>
      <c r="M166" s="477"/>
      <c r="N166" s="477"/>
      <c r="O166" s="477"/>
      <c r="P166" s="477"/>
      <c r="Q166" s="477"/>
      <c r="R166" s="463"/>
      <c r="S166" s="409"/>
      <c r="T166" s="481"/>
      <c r="U166" s="481"/>
      <c r="V166" s="481"/>
      <c r="W166" s="481"/>
      <c r="X166" s="481"/>
      <c r="Y166" s="481"/>
      <c r="Z166" s="481"/>
      <c r="AA166" s="481"/>
      <c r="AB166" s="407"/>
      <c r="AC166" s="470"/>
      <c r="AD166" s="322"/>
      <c r="AE166" s="322"/>
      <c r="AF166" s="322"/>
      <c r="AG166" s="322"/>
      <c r="AH166" s="322"/>
      <c r="AI166" s="471"/>
      <c r="AJ166" s="702">
        <f>SUM(AJ160,AJ162,AJ164)</f>
        <v>0</v>
      </c>
      <c r="AK166" s="702"/>
      <c r="AL166" s="702"/>
      <c r="AM166" s="702"/>
      <c r="AN166" s="702"/>
      <c r="AO166" s="702"/>
      <c r="AP166" s="489"/>
    </row>
    <row r="167" spans="1:42" ht="3.75" customHeight="1"/>
    <row r="168" spans="1:42" ht="6" customHeight="1">
      <c r="A168" s="457" t="s">
        <v>265</v>
      </c>
      <c r="B168" s="457"/>
      <c r="C168" s="457"/>
      <c r="D168" s="457"/>
      <c r="E168" s="457"/>
      <c r="F168" s="464" t="s">
        <v>368</v>
      </c>
      <c r="G168" s="465"/>
      <c r="H168" s="468" t="s">
        <v>266</v>
      </c>
      <c r="I168" s="321"/>
      <c r="J168" s="321"/>
      <c r="K168" s="321"/>
      <c r="L168" s="321"/>
      <c r="M168" s="321"/>
      <c r="N168" s="321"/>
      <c r="O168" s="321"/>
      <c r="P168" s="321"/>
      <c r="Q168" s="321"/>
      <c r="R168" s="469"/>
      <c r="S168" s="485">
        <v>0</v>
      </c>
      <c r="T168" s="486"/>
      <c r="U168" s="486"/>
      <c r="V168" s="486"/>
      <c r="W168" s="486"/>
      <c r="X168" s="486"/>
      <c r="Y168" s="486"/>
      <c r="Z168" s="486"/>
      <c r="AA168" s="486"/>
      <c r="AB168" s="486"/>
      <c r="AC168" s="486"/>
      <c r="AD168" s="486"/>
      <c r="AE168" s="486"/>
      <c r="AF168" s="486"/>
      <c r="AG168" s="486"/>
      <c r="AH168" s="486"/>
      <c r="AI168" s="486"/>
      <c r="AJ168" s="486"/>
      <c r="AK168" s="486"/>
      <c r="AL168" s="486"/>
      <c r="AM168" s="486"/>
      <c r="AN168" s="486"/>
      <c r="AO168" s="486"/>
      <c r="AP168" s="486"/>
    </row>
    <row r="169" spans="1:42" s="2" customFormat="1" ht="6" customHeight="1">
      <c r="A169" s="458"/>
      <c r="B169" s="458"/>
      <c r="C169" s="458"/>
      <c r="D169" s="458"/>
      <c r="E169" s="458"/>
      <c r="F169" s="466"/>
      <c r="G169" s="467"/>
      <c r="H169" s="298"/>
      <c r="I169" s="299"/>
      <c r="J169" s="299"/>
      <c r="K169" s="299"/>
      <c r="L169" s="299"/>
      <c r="M169" s="299"/>
      <c r="N169" s="299"/>
      <c r="O169" s="299"/>
      <c r="P169" s="299"/>
      <c r="Q169" s="299"/>
      <c r="R169" s="300"/>
      <c r="S169" s="487">
        <f>S168</f>
        <v>0</v>
      </c>
      <c r="T169" s="488"/>
      <c r="U169" s="488"/>
      <c r="V169" s="488"/>
      <c r="W169" s="488"/>
      <c r="X169" s="488"/>
      <c r="Y169" s="488"/>
      <c r="Z169" s="488"/>
      <c r="AA169" s="488"/>
      <c r="AB169" s="488"/>
      <c r="AC169" s="488"/>
      <c r="AD169" s="488"/>
      <c r="AE169" s="488"/>
      <c r="AF169" s="488"/>
      <c r="AG169" s="488"/>
      <c r="AH169" s="488"/>
      <c r="AI169" s="488"/>
      <c r="AJ169" s="488"/>
      <c r="AK169" s="488"/>
      <c r="AL169" s="488"/>
      <c r="AM169" s="488"/>
      <c r="AN169" s="488"/>
      <c r="AO169" s="488"/>
      <c r="AP169" s="488"/>
    </row>
    <row r="170" spans="1:42" s="2" customFormat="1" ht="6" customHeight="1">
      <c r="A170" s="458"/>
      <c r="B170" s="458"/>
      <c r="C170" s="458"/>
      <c r="D170" s="458"/>
      <c r="E170" s="458"/>
      <c r="F170" s="460" t="s">
        <v>369</v>
      </c>
      <c r="G170" s="461"/>
      <c r="H170" s="295" t="s">
        <v>267</v>
      </c>
      <c r="I170" s="296"/>
      <c r="J170" s="296"/>
      <c r="K170" s="296"/>
      <c r="L170" s="296"/>
      <c r="M170" s="296"/>
      <c r="N170" s="296"/>
      <c r="O170" s="296"/>
      <c r="P170" s="296"/>
      <c r="Q170" s="296"/>
      <c r="R170" s="297"/>
      <c r="S170" s="474">
        <v>0</v>
      </c>
      <c r="T170" s="475"/>
      <c r="U170" s="475"/>
      <c r="V170" s="475"/>
      <c r="W170" s="475"/>
      <c r="X170" s="475"/>
      <c r="Y170" s="475"/>
      <c r="Z170" s="475"/>
      <c r="AA170" s="475"/>
      <c r="AB170" s="475"/>
      <c r="AC170" s="475"/>
      <c r="AD170" s="475"/>
      <c r="AE170" s="475"/>
      <c r="AF170" s="475"/>
      <c r="AG170" s="475"/>
      <c r="AH170" s="475"/>
      <c r="AI170" s="475"/>
      <c r="AJ170" s="475"/>
      <c r="AK170" s="475"/>
      <c r="AL170" s="475"/>
      <c r="AM170" s="475"/>
      <c r="AN170" s="475"/>
      <c r="AO170" s="475"/>
      <c r="AP170" s="475"/>
    </row>
    <row r="171" spans="1:42" s="2" customFormat="1" ht="6" customHeight="1">
      <c r="A171" s="459"/>
      <c r="B171" s="459"/>
      <c r="C171" s="459"/>
      <c r="D171" s="459"/>
      <c r="E171" s="459"/>
      <c r="F171" s="462"/>
      <c r="G171" s="463"/>
      <c r="H171" s="470"/>
      <c r="I171" s="322"/>
      <c r="J171" s="322"/>
      <c r="K171" s="322"/>
      <c r="L171" s="322"/>
      <c r="M171" s="322"/>
      <c r="N171" s="322"/>
      <c r="O171" s="322"/>
      <c r="P171" s="322"/>
      <c r="Q171" s="322"/>
      <c r="R171" s="471"/>
      <c r="S171" s="489">
        <f>S170</f>
        <v>0</v>
      </c>
      <c r="T171" s="490"/>
      <c r="U171" s="490"/>
      <c r="V171" s="490"/>
      <c r="W171" s="490"/>
      <c r="X171" s="490"/>
      <c r="Y171" s="490"/>
      <c r="Z171" s="490"/>
      <c r="AA171" s="490"/>
      <c r="AB171" s="490"/>
      <c r="AC171" s="490"/>
      <c r="AD171" s="490"/>
      <c r="AE171" s="490"/>
      <c r="AF171" s="490"/>
      <c r="AG171" s="490"/>
      <c r="AH171" s="490"/>
      <c r="AI171" s="490"/>
      <c r="AJ171" s="490"/>
      <c r="AK171" s="490"/>
      <c r="AL171" s="490"/>
      <c r="AM171" s="490"/>
      <c r="AN171" s="490"/>
      <c r="AO171" s="490"/>
      <c r="AP171" s="490"/>
    </row>
  </sheetData>
  <mergeCells count="661">
    <mergeCell ref="C3:U5"/>
    <mergeCell ref="AH3:AK5"/>
    <mergeCell ref="E9:G9"/>
    <mergeCell ref="N9:P9"/>
    <mergeCell ref="AF10:AP10"/>
    <mergeCell ref="C11:F12"/>
    <mergeCell ref="G11:U12"/>
    <mergeCell ref="V11:Y12"/>
    <mergeCell ref="Z11:AE11"/>
    <mergeCell ref="AF11:AK11"/>
    <mergeCell ref="AL11:AP11"/>
    <mergeCell ref="Z12:AE12"/>
    <mergeCell ref="AF12:AK12"/>
    <mergeCell ref="AL12:AP12"/>
    <mergeCell ref="C10:F10"/>
    <mergeCell ref="R10:U10"/>
    <mergeCell ref="V10:Y10"/>
    <mergeCell ref="Z10:AE10"/>
    <mergeCell ref="Z9:AC9"/>
    <mergeCell ref="U9:X9"/>
    <mergeCell ref="G10:Q10"/>
    <mergeCell ref="V18:AD18"/>
    <mergeCell ref="AH18:AP18"/>
    <mergeCell ref="V20:AD20"/>
    <mergeCell ref="AH20:AP20"/>
    <mergeCell ref="AF13:AP13"/>
    <mergeCell ref="A15:AP15"/>
    <mergeCell ref="A16:U16"/>
    <mergeCell ref="V16:AD16"/>
    <mergeCell ref="AE16:AG16"/>
    <mergeCell ref="AH16:AP16"/>
    <mergeCell ref="A10:B13"/>
    <mergeCell ref="C13:F13"/>
    <mergeCell ref="G13:Y13"/>
    <mergeCell ref="Z13:AE13"/>
    <mergeCell ref="T17:U18"/>
    <mergeCell ref="V17:AD17"/>
    <mergeCell ref="AH17:AP17"/>
    <mergeCell ref="AE17:AE18"/>
    <mergeCell ref="AG17:AG18"/>
    <mergeCell ref="AF17:AF18"/>
    <mergeCell ref="V19:AD19"/>
    <mergeCell ref="AH19:AP19"/>
    <mergeCell ref="U84:X84"/>
    <mergeCell ref="AA84:AB85"/>
    <mergeCell ref="AC84:AK85"/>
    <mergeCell ref="Q84:Q85"/>
    <mergeCell ref="E84:H85"/>
    <mergeCell ref="B84:D85"/>
    <mergeCell ref="I86:N87"/>
    <mergeCell ref="R86:R87"/>
    <mergeCell ref="T86:T87"/>
    <mergeCell ref="Y86:AP89"/>
    <mergeCell ref="B77:H77"/>
    <mergeCell ref="B79:H79"/>
    <mergeCell ref="AB79:AD79"/>
    <mergeCell ref="AE79:AP79"/>
    <mergeCell ref="B76:H76"/>
    <mergeCell ref="W76:X77"/>
    <mergeCell ref="Y76:AA77"/>
    <mergeCell ref="AB76:AC77"/>
    <mergeCell ref="AD76:AG77"/>
    <mergeCell ref="Y93:AB93"/>
    <mergeCell ref="AC93:AP93"/>
    <mergeCell ref="A94:F94"/>
    <mergeCell ref="G94:J94"/>
    <mergeCell ref="W94:AB94"/>
    <mergeCell ref="AC94:AH94"/>
    <mergeCell ref="AI94:AK94"/>
    <mergeCell ref="AL94:AP94"/>
    <mergeCell ref="U89:X89"/>
    <mergeCell ref="U91:X91"/>
    <mergeCell ref="A92:A93"/>
    <mergeCell ref="B92:D93"/>
    <mergeCell ref="E92:H93"/>
    <mergeCell ref="U90:X90"/>
    <mergeCell ref="Y90:AB91"/>
    <mergeCell ref="AC90:AK91"/>
    <mergeCell ref="AL90:AO91"/>
    <mergeCell ref="I88:N89"/>
    <mergeCell ref="T90:T91"/>
    <mergeCell ref="U93:X93"/>
    <mergeCell ref="Y92:AE92"/>
    <mergeCell ref="K94:V94"/>
    <mergeCell ref="U92:X92"/>
    <mergeCell ref="U88:X88"/>
    <mergeCell ref="Y99:AP100"/>
    <mergeCell ref="A102:E110"/>
    <mergeCell ref="F102:H107"/>
    <mergeCell ref="Z102:AF102"/>
    <mergeCell ref="AG102:AI102"/>
    <mergeCell ref="AJ102:AP102"/>
    <mergeCell ref="X103:Y103"/>
    <mergeCell ref="U98:U100"/>
    <mergeCell ref="V98:V100"/>
    <mergeCell ref="W98:W100"/>
    <mergeCell ref="F98:F100"/>
    <mergeCell ref="G98:G100"/>
    <mergeCell ref="H98:H100"/>
    <mergeCell ref="K98:L100"/>
    <mergeCell ref="X105:Y105"/>
    <mergeCell ref="Z105:AF105"/>
    <mergeCell ref="AJ105:AP105"/>
    <mergeCell ref="X106:Y106"/>
    <mergeCell ref="Z106:AF106"/>
    <mergeCell ref="AJ106:AP106"/>
    <mergeCell ref="Z103:AF103"/>
    <mergeCell ref="AJ103:AP103"/>
    <mergeCell ref="X104:Y104"/>
    <mergeCell ref="Z104:AF104"/>
    <mergeCell ref="AJ104:AP104"/>
    <mergeCell ref="AJ108:AP108"/>
    <mergeCell ref="X109:Y109"/>
    <mergeCell ref="Z109:AF109"/>
    <mergeCell ref="AG109:AI109"/>
    <mergeCell ref="AJ109:AP109"/>
    <mergeCell ref="X107:Y107"/>
    <mergeCell ref="Z107:AF107"/>
    <mergeCell ref="AG107:AI107"/>
    <mergeCell ref="AJ107:AP107"/>
    <mergeCell ref="X108:Y108"/>
    <mergeCell ref="Z108:AF108"/>
    <mergeCell ref="AG108:AI108"/>
    <mergeCell ref="X110:Y110"/>
    <mergeCell ref="Z110:AF110"/>
    <mergeCell ref="AG110:AI110"/>
    <mergeCell ref="AJ110:AP110"/>
    <mergeCell ref="A112:E121"/>
    <mergeCell ref="F112:Y112"/>
    <mergeCell ref="Z112:AF112"/>
    <mergeCell ref="AG112:AI112"/>
    <mergeCell ref="AJ112:AP112"/>
    <mergeCell ref="F108:H110"/>
    <mergeCell ref="AJ114:AP114"/>
    <mergeCell ref="F115:W115"/>
    <mergeCell ref="X115:Y115"/>
    <mergeCell ref="Z115:AF115"/>
    <mergeCell ref="AG115:AI115"/>
    <mergeCell ref="AJ115:AP115"/>
    <mergeCell ref="F113:R114"/>
    <mergeCell ref="X113:Y113"/>
    <mergeCell ref="Z113:AF113"/>
    <mergeCell ref="AG113:AI113"/>
    <mergeCell ref="AJ113:AP113"/>
    <mergeCell ref="X114:Y114"/>
    <mergeCell ref="Z114:AF114"/>
    <mergeCell ref="AG114:AI114"/>
    <mergeCell ref="F116:W116"/>
    <mergeCell ref="X116:Y116"/>
    <mergeCell ref="Z116:AF116"/>
    <mergeCell ref="AG116:AI116"/>
    <mergeCell ref="AJ116:AP116"/>
    <mergeCell ref="F117:W117"/>
    <mergeCell ref="X117:Y117"/>
    <mergeCell ref="Z117:AF117"/>
    <mergeCell ref="AG117:AI117"/>
    <mergeCell ref="AJ117:AP117"/>
    <mergeCell ref="F118:W118"/>
    <mergeCell ref="X118:Y118"/>
    <mergeCell ref="Z118:AF118"/>
    <mergeCell ref="AG118:AI118"/>
    <mergeCell ref="AJ118:AP118"/>
    <mergeCell ref="F119:W119"/>
    <mergeCell ref="X119:Y119"/>
    <mergeCell ref="Z119:AF119"/>
    <mergeCell ref="AG119:AI119"/>
    <mergeCell ref="AJ119:AP119"/>
    <mergeCell ref="F120:W120"/>
    <mergeCell ref="X120:Y120"/>
    <mergeCell ref="Z120:AF120"/>
    <mergeCell ref="AG120:AI120"/>
    <mergeCell ref="AJ120:AP120"/>
    <mergeCell ref="F121:W121"/>
    <mergeCell ref="X121:Y121"/>
    <mergeCell ref="Z121:AF121"/>
    <mergeCell ref="AG121:AI121"/>
    <mergeCell ref="AJ121:AP121"/>
    <mergeCell ref="F125:W125"/>
    <mergeCell ref="X125:Y125"/>
    <mergeCell ref="Z125:AF125"/>
    <mergeCell ref="AG125:AI125"/>
    <mergeCell ref="AJ125:AP125"/>
    <mergeCell ref="F126:W126"/>
    <mergeCell ref="X126:Y126"/>
    <mergeCell ref="Z126:AF126"/>
    <mergeCell ref="AG126:AI126"/>
    <mergeCell ref="AJ126:AP126"/>
    <mergeCell ref="F127:W127"/>
    <mergeCell ref="X127:Y127"/>
    <mergeCell ref="Z127:AF127"/>
    <mergeCell ref="AG127:AI127"/>
    <mergeCell ref="AJ127:AP127"/>
    <mergeCell ref="A129:E135"/>
    <mergeCell ref="F129:Y129"/>
    <mergeCell ref="Z129:AF129"/>
    <mergeCell ref="AG129:AI129"/>
    <mergeCell ref="AJ129:AP129"/>
    <mergeCell ref="A123:E127"/>
    <mergeCell ref="F123:Y123"/>
    <mergeCell ref="Z123:AF123"/>
    <mergeCell ref="AG123:AI123"/>
    <mergeCell ref="AJ123:AP123"/>
    <mergeCell ref="F124:W124"/>
    <mergeCell ref="X124:Y124"/>
    <mergeCell ref="Z124:AF124"/>
    <mergeCell ref="AG124:AI124"/>
    <mergeCell ref="AJ124:AP124"/>
    <mergeCell ref="F130:W130"/>
    <mergeCell ref="X130:Y130"/>
    <mergeCell ref="Z130:AF130"/>
    <mergeCell ref="AG130:AI130"/>
    <mergeCell ref="AJ130:AP130"/>
    <mergeCell ref="F131:W131"/>
    <mergeCell ref="X131:Y131"/>
    <mergeCell ref="Z131:AF131"/>
    <mergeCell ref="AG131:AI131"/>
    <mergeCell ref="AJ131:AP131"/>
    <mergeCell ref="F132:W132"/>
    <mergeCell ref="X132:Y132"/>
    <mergeCell ref="Z132:AF132"/>
    <mergeCell ref="AG132:AI132"/>
    <mergeCell ref="AJ132:AP132"/>
    <mergeCell ref="F133:W133"/>
    <mergeCell ref="X133:Y133"/>
    <mergeCell ref="Z133:AF133"/>
    <mergeCell ref="AG133:AI133"/>
    <mergeCell ref="AJ133:AP133"/>
    <mergeCell ref="F134:W134"/>
    <mergeCell ref="X134:Y134"/>
    <mergeCell ref="Z134:AF134"/>
    <mergeCell ref="AG134:AI134"/>
    <mergeCell ref="AJ134:AP134"/>
    <mergeCell ref="F135:W135"/>
    <mergeCell ref="X135:Y135"/>
    <mergeCell ref="Z135:AF135"/>
    <mergeCell ref="AG135:AI135"/>
    <mergeCell ref="AJ135:AP135"/>
    <mergeCell ref="A137:E156"/>
    <mergeCell ref="F137:Y137"/>
    <mergeCell ref="Z137:AF137"/>
    <mergeCell ref="AG137:AI137"/>
    <mergeCell ref="AJ137:AP137"/>
    <mergeCell ref="F138:W138"/>
    <mergeCell ref="X138:Y138"/>
    <mergeCell ref="Z138:AF138"/>
    <mergeCell ref="AJ138:AP138"/>
    <mergeCell ref="F139:L141"/>
    <mergeCell ref="X141:Y141"/>
    <mergeCell ref="Z141:AF141"/>
    <mergeCell ref="AJ141:AP141"/>
    <mergeCell ref="F142:L143"/>
    <mergeCell ref="X142:Y142"/>
    <mergeCell ref="Z142:AF142"/>
    <mergeCell ref="AG142:AI142"/>
    <mergeCell ref="AJ142:AP142"/>
    <mergeCell ref="X139:Y139"/>
    <mergeCell ref="Z139:AF139"/>
    <mergeCell ref="AJ139:AP139"/>
    <mergeCell ref="X140:Y140"/>
    <mergeCell ref="Z140:AF140"/>
    <mergeCell ref="AJ140:AP140"/>
    <mergeCell ref="M139:W139"/>
    <mergeCell ref="AJ145:AP145"/>
    <mergeCell ref="F146:L149"/>
    <mergeCell ref="X146:Y146"/>
    <mergeCell ref="Z146:AF146"/>
    <mergeCell ref="AG146:AI146"/>
    <mergeCell ref="AJ146:AP146"/>
    <mergeCell ref="X143:Y143"/>
    <mergeCell ref="Z143:AF143"/>
    <mergeCell ref="AG143:AI143"/>
    <mergeCell ref="AJ143:AP143"/>
    <mergeCell ref="F144:L145"/>
    <mergeCell ref="X144:Y144"/>
    <mergeCell ref="Z144:AF144"/>
    <mergeCell ref="AJ144:AP144"/>
    <mergeCell ref="AJ149:AP149"/>
    <mergeCell ref="M144:W144"/>
    <mergeCell ref="M143:W143"/>
    <mergeCell ref="M142:W142"/>
    <mergeCell ref="AJ151:AP151"/>
    <mergeCell ref="F152:W152"/>
    <mergeCell ref="X152:Y152"/>
    <mergeCell ref="Z152:AF152"/>
    <mergeCell ref="AJ152:AP152"/>
    <mergeCell ref="F153:W153"/>
    <mergeCell ref="AJ150:AP150"/>
    <mergeCell ref="X147:Y147"/>
    <mergeCell ref="Z147:AF147"/>
    <mergeCell ref="AG147:AI147"/>
    <mergeCell ref="AJ147:AP147"/>
    <mergeCell ref="X148:Y148"/>
    <mergeCell ref="Z148:AF148"/>
    <mergeCell ref="AG148:AI148"/>
    <mergeCell ref="AJ148:AP148"/>
    <mergeCell ref="AJ166:AP166"/>
    <mergeCell ref="AJ162:AP162"/>
    <mergeCell ref="AJ164:AP164"/>
    <mergeCell ref="AC158:AI158"/>
    <mergeCell ref="AJ158:AP158"/>
    <mergeCell ref="AJ160:AP160"/>
    <mergeCell ref="X155:Y155"/>
    <mergeCell ref="Z155:AF155"/>
    <mergeCell ref="AG155:AI155"/>
    <mergeCell ref="AJ155:AP155"/>
    <mergeCell ref="AI159:AI160"/>
    <mergeCell ref="AI161:AI162"/>
    <mergeCell ref="AJ161:AP161"/>
    <mergeCell ref="AG161:AG162"/>
    <mergeCell ref="AH161:AH162"/>
    <mergeCell ref="AJ159:AP159"/>
    <mergeCell ref="AJ156:AP156"/>
    <mergeCell ref="AH23:AP23"/>
    <mergeCell ref="T23:U24"/>
    <mergeCell ref="AE21:AE24"/>
    <mergeCell ref="AF21:AF24"/>
    <mergeCell ref="AG21:AG24"/>
    <mergeCell ref="AH21:AP21"/>
    <mergeCell ref="T21:U22"/>
    <mergeCell ref="V33:AD33"/>
    <mergeCell ref="AH33:AP33"/>
    <mergeCell ref="T33:U34"/>
    <mergeCell ref="AE33:AG34"/>
    <mergeCell ref="V26:AD26"/>
    <mergeCell ref="AH26:AP26"/>
    <mergeCell ref="AE30:AG30"/>
    <mergeCell ref="AH30:AP30"/>
    <mergeCell ref="V29:AD29"/>
    <mergeCell ref="AH35:AP35"/>
    <mergeCell ref="T41:U42"/>
    <mergeCell ref="V43:AD43"/>
    <mergeCell ref="AE43:AG43"/>
    <mergeCell ref="AH43:AP43"/>
    <mergeCell ref="T43:U44"/>
    <mergeCell ref="AJ153:AP153"/>
    <mergeCell ref="F154:L155"/>
    <mergeCell ref="X154:Y154"/>
    <mergeCell ref="Z154:AF154"/>
    <mergeCell ref="T37:U38"/>
    <mergeCell ref="AE37:AG37"/>
    <mergeCell ref="V39:AD39"/>
    <mergeCell ref="AH39:AP39"/>
    <mergeCell ref="T39:U40"/>
    <mergeCell ref="AE39:AG39"/>
    <mergeCell ref="F39:S40"/>
    <mergeCell ref="V44:AD44"/>
    <mergeCell ref="AE44:AG44"/>
    <mergeCell ref="AH44:AP44"/>
    <mergeCell ref="V42:AD42"/>
    <mergeCell ref="AE42:AG42"/>
    <mergeCell ref="AH42:AP42"/>
    <mergeCell ref="AJ154:AP154"/>
    <mergeCell ref="AG19:AG20"/>
    <mergeCell ref="T19:U20"/>
    <mergeCell ref="V21:AD21"/>
    <mergeCell ref="AH22:AP22"/>
    <mergeCell ref="V24:AD24"/>
    <mergeCell ref="AH24:AP24"/>
    <mergeCell ref="V22:AD22"/>
    <mergeCell ref="V23:AD23"/>
    <mergeCell ref="V27:AD27"/>
    <mergeCell ref="AH27:AP27"/>
    <mergeCell ref="T27:U28"/>
    <mergeCell ref="AE27:AE28"/>
    <mergeCell ref="AF27:AF28"/>
    <mergeCell ref="AG27:AG28"/>
    <mergeCell ref="V28:AD28"/>
    <mergeCell ref="AH28:AP28"/>
    <mergeCell ref="AE19:AE20"/>
    <mergeCell ref="AF19:AF20"/>
    <mergeCell ref="V25:AD25"/>
    <mergeCell ref="AH25:AP25"/>
    <mergeCell ref="T25:U26"/>
    <mergeCell ref="AE25:AE26"/>
    <mergeCell ref="AF25:AF26"/>
    <mergeCell ref="AG25:AG26"/>
    <mergeCell ref="T35:U36"/>
    <mergeCell ref="AH29:AP29"/>
    <mergeCell ref="T29:U30"/>
    <mergeCell ref="V31:AD31"/>
    <mergeCell ref="AH31:AP31"/>
    <mergeCell ref="T31:U32"/>
    <mergeCell ref="V37:AD37"/>
    <mergeCell ref="AH40:AP40"/>
    <mergeCell ref="AH36:AP36"/>
    <mergeCell ref="V38:AD38"/>
    <mergeCell ref="AE38:AG38"/>
    <mergeCell ref="AH38:AP38"/>
    <mergeCell ref="AH37:AP37"/>
    <mergeCell ref="V36:AD36"/>
    <mergeCell ref="AE36:AG36"/>
    <mergeCell ref="V40:AD40"/>
    <mergeCell ref="AE40:AG40"/>
    <mergeCell ref="V32:AD32"/>
    <mergeCell ref="AE32:AG32"/>
    <mergeCell ref="AH32:AP32"/>
    <mergeCell ref="V34:AD34"/>
    <mergeCell ref="AH34:AP34"/>
    <mergeCell ref="V30:AD30"/>
    <mergeCell ref="V35:AD35"/>
    <mergeCell ref="V41:AD41"/>
    <mergeCell ref="AE41:AG41"/>
    <mergeCell ref="AH41:AP41"/>
    <mergeCell ref="F37:S38"/>
    <mergeCell ref="V49:AD49"/>
    <mergeCell ref="AE49:AG49"/>
    <mergeCell ref="AH49:AP49"/>
    <mergeCell ref="T49:U50"/>
    <mergeCell ref="V51:AD51"/>
    <mergeCell ref="AH51:AP51"/>
    <mergeCell ref="T51:U52"/>
    <mergeCell ref="V45:AD45"/>
    <mergeCell ref="AE45:AG45"/>
    <mergeCell ref="AH45:AP45"/>
    <mergeCell ref="T45:U46"/>
    <mergeCell ref="V47:AD47"/>
    <mergeCell ref="AE47:AG47"/>
    <mergeCell ref="AH47:AP47"/>
    <mergeCell ref="T47:U48"/>
    <mergeCell ref="V52:AD52"/>
    <mergeCell ref="AH52:AP52"/>
    <mergeCell ref="V48:AD48"/>
    <mergeCell ref="AE48:AG48"/>
    <mergeCell ref="AH48:AP48"/>
    <mergeCell ref="AE50:AG50"/>
    <mergeCell ref="AH50:AP50"/>
    <mergeCell ref="V46:AD46"/>
    <mergeCell ref="AE51:AG52"/>
    <mergeCell ref="A53:AD54"/>
    <mergeCell ref="AE53:AG54"/>
    <mergeCell ref="AH53:AP53"/>
    <mergeCell ref="C55:R56"/>
    <mergeCell ref="T55:U56"/>
    <mergeCell ref="AE55:AG55"/>
    <mergeCell ref="AH55:AP55"/>
    <mergeCell ref="A55:B60"/>
    <mergeCell ref="AH58:AP58"/>
    <mergeCell ref="V60:AD60"/>
    <mergeCell ref="AH60:AP60"/>
    <mergeCell ref="V57:AD57"/>
    <mergeCell ref="AE57:AG57"/>
    <mergeCell ref="AH57:AP57"/>
    <mergeCell ref="V56:AD56"/>
    <mergeCell ref="AE56:AG56"/>
    <mergeCell ref="AH56:AP56"/>
    <mergeCell ref="V58:AD58"/>
    <mergeCell ref="AE58:AG58"/>
    <mergeCell ref="AH54:AP54"/>
    <mergeCell ref="A35:B52"/>
    <mergeCell ref="AE46:AG46"/>
    <mergeCell ref="AH46:AP46"/>
    <mergeCell ref="T61:U62"/>
    <mergeCell ref="V61:AD61"/>
    <mergeCell ref="AE61:AG62"/>
    <mergeCell ref="AH61:AP61"/>
    <mergeCell ref="T63:U64"/>
    <mergeCell ref="V63:AD63"/>
    <mergeCell ref="AE63:AG64"/>
    <mergeCell ref="AH63:AP63"/>
    <mergeCell ref="T57:U58"/>
    <mergeCell ref="T59:U60"/>
    <mergeCell ref="V59:AD59"/>
    <mergeCell ref="AE59:AG60"/>
    <mergeCell ref="AH59:AP59"/>
    <mergeCell ref="V62:AD62"/>
    <mergeCell ref="AH62:AP62"/>
    <mergeCell ref="V64:AD64"/>
    <mergeCell ref="AH64:AP64"/>
    <mergeCell ref="A61:S62"/>
    <mergeCell ref="A63:S64"/>
    <mergeCell ref="V50:AD50"/>
    <mergeCell ref="V69:AD69"/>
    <mergeCell ref="AE69:AG70"/>
    <mergeCell ref="AH69:AP69"/>
    <mergeCell ref="A71:AD72"/>
    <mergeCell ref="AE71:AG72"/>
    <mergeCell ref="AH71:AP71"/>
    <mergeCell ref="T65:U66"/>
    <mergeCell ref="V65:AD65"/>
    <mergeCell ref="AE65:AG66"/>
    <mergeCell ref="AH65:AP65"/>
    <mergeCell ref="T67:U68"/>
    <mergeCell ref="V67:AD67"/>
    <mergeCell ref="AH67:AP67"/>
    <mergeCell ref="AE67:AG68"/>
    <mergeCell ref="V70:AD70"/>
    <mergeCell ref="AH70:AP70"/>
    <mergeCell ref="AH72:AP72"/>
    <mergeCell ref="T69:U70"/>
    <mergeCell ref="V66:AD66"/>
    <mergeCell ref="AH66:AP66"/>
    <mergeCell ref="V68:AD68"/>
    <mergeCell ref="AH68:AP68"/>
    <mergeCell ref="A65:S66"/>
    <mergeCell ref="A84:A85"/>
    <mergeCell ref="A73:AG74"/>
    <mergeCell ref="AH73:AP73"/>
    <mergeCell ref="H80:T81"/>
    <mergeCell ref="A82:D83"/>
    <mergeCell ref="E82:H83"/>
    <mergeCell ref="U82:X83"/>
    <mergeCell ref="Y82:AP82"/>
    <mergeCell ref="U85:X85"/>
    <mergeCell ref="AH74:AP74"/>
    <mergeCell ref="A76:A77"/>
    <mergeCell ref="S84:S85"/>
    <mergeCell ref="AL84:AO85"/>
    <mergeCell ref="O84:O85"/>
    <mergeCell ref="O82:T83"/>
    <mergeCell ref="I82:N83"/>
    <mergeCell ref="I84:N85"/>
    <mergeCell ref="P84:P85"/>
    <mergeCell ref="R84:R85"/>
    <mergeCell ref="T84:T85"/>
    <mergeCell ref="F80:F81"/>
    <mergeCell ref="Y80:AP81"/>
    <mergeCell ref="Y83:AP83"/>
    <mergeCell ref="AH76:AP77"/>
    <mergeCell ref="A90:A91"/>
    <mergeCell ref="B90:D91"/>
    <mergeCell ref="E90:H91"/>
    <mergeCell ref="P90:P91"/>
    <mergeCell ref="R90:R91"/>
    <mergeCell ref="U86:X86"/>
    <mergeCell ref="A88:A89"/>
    <mergeCell ref="B88:D89"/>
    <mergeCell ref="E88:H89"/>
    <mergeCell ref="P88:P89"/>
    <mergeCell ref="R88:R89"/>
    <mergeCell ref="T88:T89"/>
    <mergeCell ref="B86:D87"/>
    <mergeCell ref="A86:A87"/>
    <mergeCell ref="E86:H87"/>
    <mergeCell ref="P86:P87"/>
    <mergeCell ref="Q86:Q87"/>
    <mergeCell ref="S86:S87"/>
    <mergeCell ref="O88:O89"/>
    <mergeCell ref="Q88:Q89"/>
    <mergeCell ref="S88:S89"/>
    <mergeCell ref="O90:O91"/>
    <mergeCell ref="U87:X87"/>
    <mergeCell ref="A17:B34"/>
    <mergeCell ref="E17:S18"/>
    <mergeCell ref="E19:S20"/>
    <mergeCell ref="E21:S22"/>
    <mergeCell ref="E23:S24"/>
    <mergeCell ref="C17:D24"/>
    <mergeCell ref="C41:S42"/>
    <mergeCell ref="C43:S44"/>
    <mergeCell ref="C35:E40"/>
    <mergeCell ref="C29:S30"/>
    <mergeCell ref="C31:S32"/>
    <mergeCell ref="C33:S34"/>
    <mergeCell ref="F35:S36"/>
    <mergeCell ref="C25:D28"/>
    <mergeCell ref="E25:S26"/>
    <mergeCell ref="E27:S28"/>
    <mergeCell ref="M98:N100"/>
    <mergeCell ref="I98:J100"/>
    <mergeCell ref="O98:P100"/>
    <mergeCell ref="Q98:R100"/>
    <mergeCell ref="S98:T100"/>
    <mergeCell ref="I102:Y102"/>
    <mergeCell ref="C45:S46"/>
    <mergeCell ref="C47:S48"/>
    <mergeCell ref="C49:S50"/>
    <mergeCell ref="C51:S52"/>
    <mergeCell ref="C57:S58"/>
    <mergeCell ref="C59:S60"/>
    <mergeCell ref="A67:S68"/>
    <mergeCell ref="A69:S70"/>
    <mergeCell ref="Q90:Q91"/>
    <mergeCell ref="S90:S91"/>
    <mergeCell ref="Q76:V77"/>
    <mergeCell ref="I76:P77"/>
    <mergeCell ref="I79:P79"/>
    <mergeCell ref="Q79:AA79"/>
    <mergeCell ref="I90:N91"/>
    <mergeCell ref="I92:N93"/>
    <mergeCell ref="O92:T93"/>
    <mergeCell ref="O86:O87"/>
    <mergeCell ref="I107:W107"/>
    <mergeCell ref="I108:W108"/>
    <mergeCell ref="I109:W109"/>
    <mergeCell ref="I110:W110"/>
    <mergeCell ref="S113:W113"/>
    <mergeCell ref="S114:W114"/>
    <mergeCell ref="I103:L104"/>
    <mergeCell ref="I105:L106"/>
    <mergeCell ref="M103:W103"/>
    <mergeCell ref="M104:W104"/>
    <mergeCell ref="M105:W105"/>
    <mergeCell ref="M106:W106"/>
    <mergeCell ref="M141:W141"/>
    <mergeCell ref="M140:W140"/>
    <mergeCell ref="M154:W154"/>
    <mergeCell ref="M155:W155"/>
    <mergeCell ref="M149:W149"/>
    <mergeCell ref="M148:W148"/>
    <mergeCell ref="M147:W147"/>
    <mergeCell ref="M146:W146"/>
    <mergeCell ref="AH159:AH160"/>
    <mergeCell ref="S158:AB158"/>
    <mergeCell ref="AG149:AI149"/>
    <mergeCell ref="AG159:AG160"/>
    <mergeCell ref="F156:W156"/>
    <mergeCell ref="X156:Y156"/>
    <mergeCell ref="Z156:AF156"/>
    <mergeCell ref="AG156:AI156"/>
    <mergeCell ref="AG154:AI154"/>
    <mergeCell ref="F150:W150"/>
    <mergeCell ref="X150:Y150"/>
    <mergeCell ref="Z150:AF150"/>
    <mergeCell ref="AG150:AI150"/>
    <mergeCell ref="F159:G160"/>
    <mergeCell ref="H159:R160"/>
    <mergeCell ref="S159:AB160"/>
    <mergeCell ref="F161:G162"/>
    <mergeCell ref="H161:R162"/>
    <mergeCell ref="M145:W145"/>
    <mergeCell ref="F158:R158"/>
    <mergeCell ref="X153:Y153"/>
    <mergeCell ref="Z153:AF153"/>
    <mergeCell ref="X149:Y149"/>
    <mergeCell ref="Z149:AF149"/>
    <mergeCell ref="X145:Y145"/>
    <mergeCell ref="Z145:AF145"/>
    <mergeCell ref="S161:AB162"/>
    <mergeCell ref="AC161:AC162"/>
    <mergeCell ref="AD161:AD162"/>
    <mergeCell ref="AE161:AF162"/>
    <mergeCell ref="AC159:AC160"/>
    <mergeCell ref="AD159:AD160"/>
    <mergeCell ref="AE159:AF160"/>
    <mergeCell ref="F151:W151"/>
    <mergeCell ref="X151:Y151"/>
    <mergeCell ref="Z151:AF151"/>
    <mergeCell ref="A168:E171"/>
    <mergeCell ref="F170:G171"/>
    <mergeCell ref="F168:G169"/>
    <mergeCell ref="H168:R169"/>
    <mergeCell ref="H170:R171"/>
    <mergeCell ref="AI163:AI164"/>
    <mergeCell ref="AJ163:AP163"/>
    <mergeCell ref="F165:R166"/>
    <mergeCell ref="S165:AB166"/>
    <mergeCell ref="AC165:AI166"/>
    <mergeCell ref="AJ165:AP165"/>
    <mergeCell ref="F163:G164"/>
    <mergeCell ref="H163:R164"/>
    <mergeCell ref="S163:AB164"/>
    <mergeCell ref="AC163:AC164"/>
    <mergeCell ref="AD163:AD164"/>
    <mergeCell ref="AE163:AF164"/>
    <mergeCell ref="AG163:AG164"/>
    <mergeCell ref="AH163:AH164"/>
    <mergeCell ref="A158:E166"/>
    <mergeCell ref="S168:AP168"/>
    <mergeCell ref="S169:AP169"/>
    <mergeCell ref="S170:AP170"/>
    <mergeCell ref="S171:AP171"/>
  </mergeCells>
  <phoneticPr fontId="2" type="noConversion"/>
  <hyperlinks>
    <hyperlink ref="AF13" r:id="rId1" xr:uid="{00000000-0004-0000-0200-000000000000}"/>
  </hyperlinks>
  <pageMargins left="0.31496062992125984" right="0.31496062992125984" top="0.59055118110236227" bottom="0.19685039370078741" header="0.31496062992125984" footer="0.31496062992125984"/>
  <pageSetup paperSize="9" orientation="portrait" r:id="rId2"/>
  <headerFooter>
    <oddHeader>&amp;R&amp;8서식출처 : http://cafe.daum.net/transtax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A372D-C4EA-4D9D-B460-526750D7DDD5}">
  <sheetPr>
    <tabColor rgb="FFC00000"/>
  </sheetPr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302AF-A522-40B2-A38B-D40C8AEEBB3D}">
  <dimension ref="A1:Y61"/>
  <sheetViews>
    <sheetView showGridLines="0" zoomScaleNormal="100" workbookViewId="0">
      <selection activeCell="M21" sqref="M21:O21"/>
    </sheetView>
  </sheetViews>
  <sheetFormatPr defaultRowHeight="16.5"/>
  <cols>
    <col min="1" max="1" width="3.125" style="144" customWidth="1"/>
    <col min="2" max="2" width="2.75" customWidth="1"/>
    <col min="3" max="3" width="3.375" customWidth="1"/>
    <col min="4" max="4" width="6.375" customWidth="1"/>
    <col min="5" max="5" width="5.25" customWidth="1"/>
    <col min="6" max="6" width="8" customWidth="1"/>
    <col min="7" max="7" width="6" customWidth="1"/>
    <col min="8" max="8" width="7.875" customWidth="1"/>
    <col min="9" max="9" width="3.25" customWidth="1"/>
    <col min="10" max="10" width="4.5" customWidth="1"/>
    <col min="11" max="11" width="4.25" customWidth="1"/>
    <col min="12" max="12" width="6.75" customWidth="1"/>
    <col min="13" max="13" width="10.375" customWidth="1"/>
    <col min="14" max="14" width="7.125" customWidth="1"/>
    <col min="15" max="15" width="8" customWidth="1"/>
    <col min="17" max="18" width="10.5" bestFit="1" customWidth="1"/>
  </cols>
  <sheetData>
    <row r="1" spans="1:17" ht="33.75" customHeight="1"/>
    <row r="2" spans="1:17">
      <c r="A2" s="145" t="s">
        <v>517</v>
      </c>
      <c r="O2" s="146" t="s">
        <v>122</v>
      </c>
    </row>
    <row r="3" spans="1:17" ht="20.25" customHeight="1">
      <c r="A3" s="742" t="s">
        <v>518</v>
      </c>
      <c r="B3" s="742"/>
      <c r="C3" s="742"/>
      <c r="D3" s="742"/>
      <c r="E3" s="742"/>
      <c r="F3" s="742"/>
      <c r="G3" s="742"/>
      <c r="H3" s="742"/>
      <c r="I3" s="742"/>
      <c r="J3" s="742"/>
      <c r="K3" s="742"/>
      <c r="L3" s="742"/>
      <c r="M3" s="743"/>
      <c r="N3" s="746" t="s">
        <v>519</v>
      </c>
      <c r="O3" s="747"/>
    </row>
    <row r="4" spans="1:17">
      <c r="A4" s="744"/>
      <c r="B4" s="744"/>
      <c r="C4" s="744"/>
      <c r="D4" s="744"/>
      <c r="E4" s="744"/>
      <c r="F4" s="744"/>
      <c r="G4" s="744"/>
      <c r="H4" s="744"/>
      <c r="I4" s="744"/>
      <c r="J4" s="744"/>
      <c r="K4" s="744"/>
      <c r="L4" s="744"/>
      <c r="M4" s="745"/>
      <c r="N4" s="748" t="s">
        <v>520</v>
      </c>
      <c r="O4" s="747"/>
    </row>
    <row r="5" spans="1:17" ht="3.75" customHeight="1">
      <c r="A5"/>
    </row>
    <row r="6" spans="1:17" s="147" customFormat="1" ht="17.25" customHeight="1">
      <c r="A6" s="749" t="s">
        <v>521</v>
      </c>
      <c r="B6" s="747" t="s">
        <v>462</v>
      </c>
      <c r="C6" s="751" t="s">
        <v>522</v>
      </c>
      <c r="D6" s="751"/>
      <c r="E6" s="752"/>
      <c r="F6" s="755" t="str">
        <f>'일반과세자 (수정) (개정 2021.3.16.)'!V11</f>
        <v>주황규</v>
      </c>
      <c r="G6" s="756"/>
      <c r="H6" s="748" t="s">
        <v>596</v>
      </c>
      <c r="I6" s="748"/>
      <c r="J6" s="748"/>
      <c r="K6" s="748"/>
      <c r="L6" s="748"/>
      <c r="M6" s="748" t="s">
        <v>523</v>
      </c>
      <c r="N6" s="748"/>
      <c r="O6" s="747"/>
      <c r="Q6" s="147" t="s">
        <v>524</v>
      </c>
    </row>
    <row r="7" spans="1:17" s="147" customFormat="1" ht="17.25" customHeight="1">
      <c r="A7" s="750"/>
      <c r="B7" s="747"/>
      <c r="C7" s="753"/>
      <c r="D7" s="753"/>
      <c r="E7" s="754"/>
      <c r="F7" s="757"/>
      <c r="G7" s="758"/>
      <c r="H7" s="759">
        <f>'일반과세자 (수정) (개정 2021.3.16.)'!G12</f>
        <v>1615110234561</v>
      </c>
      <c r="I7" s="759"/>
      <c r="J7" s="759"/>
      <c r="K7" s="759"/>
      <c r="L7" s="759"/>
      <c r="M7" s="764">
        <f>'일반과세자 (수정) (개정 2021.3.16.)'!AF11</f>
        <v>3128612344</v>
      </c>
      <c r="N7" s="764"/>
      <c r="O7" s="765"/>
      <c r="Q7" s="147" t="s">
        <v>525</v>
      </c>
    </row>
    <row r="8" spans="1:17" s="147" customFormat="1" ht="30" customHeight="1">
      <c r="A8" s="750"/>
      <c r="B8" s="148" t="s">
        <v>410</v>
      </c>
      <c r="C8" s="766" t="s">
        <v>526</v>
      </c>
      <c r="D8" s="766"/>
      <c r="E8" s="767"/>
      <c r="F8" s="768" t="str">
        <f>'일반과세자 (수정) (개정 2021.3.16.)'!G14</f>
        <v>충남 천안시 서북구 오성로 103,6층(두정동,청풍프라자)</v>
      </c>
      <c r="G8" s="768"/>
      <c r="H8" s="768"/>
      <c r="I8" s="768"/>
      <c r="J8" s="768"/>
      <c r="K8" s="768"/>
      <c r="L8" s="768"/>
      <c r="M8" s="149" t="s">
        <v>527</v>
      </c>
      <c r="N8" s="769" t="str">
        <f>'일반과세자 (수정) (개정 2021.3.16.)'!AL13</f>
        <v>010-8957-5106</v>
      </c>
      <c r="O8" s="770"/>
    </row>
    <row r="9" spans="1:17" s="147" customFormat="1" ht="17.25" customHeight="1">
      <c r="A9" s="750"/>
      <c r="B9" s="148" t="s">
        <v>470</v>
      </c>
      <c r="C9" s="771" t="s">
        <v>528</v>
      </c>
      <c r="D9" s="771"/>
      <c r="E9" s="772"/>
      <c r="F9" s="773" t="str">
        <f>'일반과세자 (수정) (개정 2021.3.16.)'!G11</f>
        <v>㈜선우에프에스</v>
      </c>
      <c r="G9" s="774"/>
      <c r="H9" s="774"/>
      <c r="I9" s="774"/>
      <c r="J9" s="774"/>
      <c r="K9" s="774"/>
      <c r="L9" s="774"/>
      <c r="M9" s="774"/>
      <c r="N9" s="774"/>
      <c r="O9" s="774"/>
    </row>
    <row r="10" spans="1:17" s="147" customFormat="1" ht="3.75" customHeight="1">
      <c r="A10" s="150"/>
      <c r="B10" s="150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</row>
    <row r="11" spans="1:17" s="147" customFormat="1" ht="18.75" customHeight="1">
      <c r="A11" s="775" t="s">
        <v>529</v>
      </c>
      <c r="B11" s="775"/>
      <c r="C11" s="775"/>
      <c r="D11" s="775"/>
      <c r="E11" s="775"/>
      <c r="F11" s="775"/>
      <c r="G11" s="775"/>
      <c r="H11" s="775"/>
      <c r="I11" s="775"/>
      <c r="J11" s="775"/>
      <c r="K11" s="775"/>
      <c r="L11" s="775"/>
      <c r="M11" s="775"/>
      <c r="N11" s="775"/>
      <c r="O11" s="775"/>
    </row>
    <row r="12" spans="1:17" s="147" customFormat="1" ht="17.25" customHeight="1">
      <c r="A12" s="151" t="s">
        <v>472</v>
      </c>
      <c r="B12" s="775" t="s">
        <v>530</v>
      </c>
      <c r="C12" s="775"/>
      <c r="D12" s="775"/>
      <c r="E12" s="750"/>
      <c r="F12" s="776">
        <f>'일반과세자 (수정) (개정 2021.3.16.)'!Y90</f>
        <v>43855</v>
      </c>
      <c r="G12" s="777"/>
      <c r="H12" s="777"/>
      <c r="I12" s="747" t="s">
        <v>531</v>
      </c>
      <c r="J12" s="775"/>
      <c r="K12" s="775"/>
      <c r="L12" s="750"/>
      <c r="M12" s="776">
        <f>F12</f>
        <v>43855</v>
      </c>
      <c r="N12" s="777"/>
      <c r="O12" s="777"/>
      <c r="Q12" s="152" t="str">
        <f>TEXT(F12,"aaaa")</f>
        <v>토요일</v>
      </c>
    </row>
    <row r="13" spans="1:17" s="147" customFormat="1" ht="30" customHeight="1">
      <c r="A13" s="153" t="s">
        <v>476</v>
      </c>
      <c r="B13" s="760" t="s">
        <v>532</v>
      </c>
      <c r="C13" s="760"/>
      <c r="D13" s="760"/>
      <c r="E13" s="761"/>
      <c r="F13" s="762" t="s">
        <v>597</v>
      </c>
      <c r="G13" s="763"/>
      <c r="H13" s="763"/>
      <c r="I13" s="763"/>
      <c r="J13" s="763"/>
      <c r="K13" s="763"/>
      <c r="L13" s="763"/>
      <c r="M13" s="763"/>
      <c r="N13" s="763"/>
      <c r="O13" s="763"/>
    </row>
    <row r="14" spans="1:17" s="147" customFormat="1" ht="17.25" customHeight="1">
      <c r="A14" s="775" t="s">
        <v>533</v>
      </c>
      <c r="B14" s="775"/>
      <c r="C14" s="775"/>
      <c r="D14" s="775"/>
      <c r="E14" s="750"/>
      <c r="F14" s="747" t="s">
        <v>534</v>
      </c>
      <c r="G14" s="775"/>
      <c r="H14" s="775"/>
      <c r="I14" s="775"/>
      <c r="J14" s="775"/>
      <c r="K14" s="750"/>
      <c r="L14" s="747" t="s">
        <v>535</v>
      </c>
      <c r="M14" s="775"/>
      <c r="N14" s="775"/>
      <c r="O14" s="775"/>
    </row>
    <row r="15" spans="1:17" s="147" customFormat="1" ht="17.25" customHeight="1">
      <c r="A15" s="151" t="s">
        <v>536</v>
      </c>
      <c r="B15" s="775" t="s">
        <v>537</v>
      </c>
      <c r="C15" s="775"/>
      <c r="D15" s="775"/>
      <c r="E15" s="750"/>
      <c r="F15" s="778" t="str">
        <f>'일반과세자 (수정) (개정 2021.3.16.)'!E10&amp;"년 "&amp;'일반과세자 (수정) (개정 2021.3.16.)'!N10&amp;"기 부가가치세"</f>
        <v>2019년 2기 부가가치세</v>
      </c>
      <c r="G15" s="778"/>
      <c r="H15" s="778"/>
      <c r="I15" s="778"/>
      <c r="J15" s="778"/>
      <c r="K15" s="778"/>
      <c r="L15" s="778" t="str">
        <f>F15</f>
        <v>2019년 2기 부가가치세</v>
      </c>
      <c r="M15" s="778"/>
      <c r="N15" s="778"/>
      <c r="O15" s="779"/>
    </row>
    <row r="16" spans="1:17" s="147" customFormat="1" ht="17.25" customHeight="1">
      <c r="A16" s="151" t="s">
        <v>538</v>
      </c>
      <c r="B16" s="775" t="s">
        <v>539</v>
      </c>
      <c r="C16" s="775"/>
      <c r="D16" s="775"/>
      <c r="E16" s="750"/>
      <c r="F16" s="780">
        <f>'일반과세자 (수정) (개정 2021.3.16.)'!U100</f>
        <v>1266137148</v>
      </c>
      <c r="G16" s="780"/>
      <c r="H16" s="780"/>
      <c r="I16" s="780"/>
      <c r="J16" s="780"/>
      <c r="K16" s="780"/>
      <c r="L16" s="780">
        <f>'일반과세자 (수정) (개정 2021.3.16.)'!U101</f>
        <v>1266137148</v>
      </c>
      <c r="M16" s="780"/>
      <c r="N16" s="780"/>
      <c r="O16" s="781"/>
    </row>
    <row r="17" spans="1:25" s="147" customFormat="1" ht="17.25" customHeight="1">
      <c r="A17" s="151" t="s">
        <v>540</v>
      </c>
      <c r="B17" s="775" t="s">
        <v>541</v>
      </c>
      <c r="C17" s="775"/>
      <c r="D17" s="775"/>
      <c r="E17" s="750"/>
      <c r="F17" s="780">
        <f>'일반과세자 (수정) (개정 2021.3.16.)'!AH34</f>
        <v>126613714</v>
      </c>
      <c r="G17" s="780"/>
      <c r="H17" s="780"/>
      <c r="I17" s="780"/>
      <c r="J17" s="780"/>
      <c r="K17" s="780"/>
      <c r="L17" s="780">
        <f>'일반과세자 (수정) (개정 2021.3.16.)'!AH35</f>
        <v>126613714</v>
      </c>
      <c r="M17" s="780"/>
      <c r="N17" s="780"/>
      <c r="O17" s="781"/>
      <c r="Y17" s="147" t="s">
        <v>542</v>
      </c>
    </row>
    <row r="18" spans="1:25" s="147" customFormat="1" ht="17.25" customHeight="1">
      <c r="A18" s="151" t="s">
        <v>543</v>
      </c>
      <c r="B18" s="775" t="s">
        <v>544</v>
      </c>
      <c r="C18" s="775"/>
      <c r="D18" s="775"/>
      <c r="E18" s="750"/>
      <c r="F18" s="780">
        <f>'일반과세자 (수정) (개정 2021.3.16.)'!AH74</f>
        <v>0</v>
      </c>
      <c r="G18" s="780"/>
      <c r="H18" s="780"/>
      <c r="I18" s="780"/>
      <c r="J18" s="780"/>
      <c r="K18" s="780"/>
      <c r="L18" s="780">
        <f>'일반과세자 (수정) (개정 2021.3.16.)'!AH75</f>
        <v>0</v>
      </c>
      <c r="M18" s="780"/>
      <c r="N18" s="780"/>
      <c r="O18" s="781"/>
      <c r="Y18" s="147" t="s">
        <v>545</v>
      </c>
    </row>
    <row r="19" spans="1:25" s="147" customFormat="1" ht="17.25" customHeight="1">
      <c r="A19" s="151" t="s">
        <v>546</v>
      </c>
      <c r="B19" s="775" t="s">
        <v>547</v>
      </c>
      <c r="C19" s="775"/>
      <c r="D19" s="775"/>
      <c r="E19" s="750"/>
      <c r="F19" s="780">
        <f>SUM('일반과세자 (수정) (개정 2021.3.16.)'!AH52,'일반과세자 (수정) (개정 2021.3.16.)'!AH60,'일반과세자 (수정) (개정 2021.3.16.)'!AH62,'일반과세자 (수정) (개정 2021.3.16.)'!AH64,'일반과세자 (수정) (개정 2021.3.16.)'!AH66,'일반과세자 (수정) (개정 2021.3.16.)'!AH68,'일반과세자 (수정) (개정 2021.3.16.)'!AH70,'일반과세자 (수정) (개정 2021.3.16.)'!AH72)</f>
        <v>41853550</v>
      </c>
      <c r="G19" s="780"/>
      <c r="H19" s="780"/>
      <c r="I19" s="780"/>
      <c r="J19" s="780"/>
      <c r="K19" s="780"/>
      <c r="L19" s="780">
        <f>SUM('일반과세자 (수정) (개정 2021.3.16.)'!AH53,'일반과세자 (수정) (개정 2021.3.16.)'!AH61,'일반과세자 (수정) (개정 2021.3.16.)'!AH63,'일반과세자 (수정) (개정 2021.3.16.)'!AH65,'일반과세자 (수정) (개정 2021.3.16.)'!AH67,'일반과세자 (수정) (개정 2021.3.16.)'!AH69,'일반과세자 (수정) (개정 2021.3.16.)'!AH71,'일반과세자 (수정) (개정 2021.3.16.)'!AH73)</f>
        <v>41853550</v>
      </c>
      <c r="M19" s="780"/>
      <c r="N19" s="780"/>
      <c r="O19" s="781"/>
      <c r="Q19" s="177" t="s">
        <v>598</v>
      </c>
      <c r="R19" s="177" t="s">
        <v>598</v>
      </c>
      <c r="Y19" s="147" t="s">
        <v>548</v>
      </c>
    </row>
    <row r="20" spans="1:25" s="147" customFormat="1" ht="17.25" customHeight="1">
      <c r="A20" s="151" t="s">
        <v>549</v>
      </c>
      <c r="B20" s="775" t="s">
        <v>550</v>
      </c>
      <c r="C20" s="775"/>
      <c r="D20" s="775"/>
      <c r="E20" s="750"/>
      <c r="F20" s="784">
        <f>F17+F18-F19</f>
        <v>84760164</v>
      </c>
      <c r="G20" s="784"/>
      <c r="H20" s="784"/>
      <c r="I20" s="784"/>
      <c r="J20" s="784"/>
      <c r="K20" s="784"/>
      <c r="L20" s="784">
        <f>L17+L18-L19</f>
        <v>84760164</v>
      </c>
      <c r="M20" s="784"/>
      <c r="N20" s="784"/>
      <c r="O20" s="785"/>
      <c r="Q20" s="179">
        <f>'일반과세자 (수정) (개정 2021.3.16.)'!AH76</f>
        <v>84760164</v>
      </c>
      <c r="R20" s="179">
        <f>'일반과세자 (수정) (개정 2021.3.16.)'!AH77</f>
        <v>84760164</v>
      </c>
      <c r="Y20" s="147" t="s">
        <v>551</v>
      </c>
    </row>
    <row r="21" spans="1:25" s="147" customFormat="1" ht="17.25" customHeight="1">
      <c r="A21" s="154" t="s">
        <v>552</v>
      </c>
      <c r="B21" s="775" t="s">
        <v>553</v>
      </c>
      <c r="C21" s="775"/>
      <c r="D21" s="775"/>
      <c r="E21" s="750"/>
      <c r="F21" s="147" t="s">
        <v>83</v>
      </c>
      <c r="G21" s="180" t="str">
        <f>'일반과세자 (수정) (개정 2021.3.16.)'!Q81</f>
        <v>지역농축협</v>
      </c>
      <c r="H21" s="155" t="s">
        <v>280</v>
      </c>
      <c r="I21" s="786" t="str">
        <f>IF('일반과세자 (수정) (개정 2021.3.16.)'!Y81="","",'일반과세자 (수정) (개정 2021.3.16.)'!Y81)</f>
        <v/>
      </c>
      <c r="J21" s="786"/>
      <c r="K21" s="156" t="s">
        <v>84</v>
      </c>
      <c r="L21" s="147" t="s">
        <v>85</v>
      </c>
      <c r="M21" s="787" t="str">
        <f>'일반과세자 (수정) (개정 2021.3.16.)'!AH81</f>
        <v>3520427123456</v>
      </c>
      <c r="N21" s="788"/>
      <c r="O21" s="788"/>
      <c r="Q21" s="178">
        <f>F20-Q20</f>
        <v>0</v>
      </c>
      <c r="R21" s="178">
        <f>L20-R20</f>
        <v>0</v>
      </c>
      <c r="Y21" s="147" t="s">
        <v>554</v>
      </c>
    </row>
    <row r="22" spans="1:25" s="147" customFormat="1" ht="17.25" customHeight="1">
      <c r="A22" s="154" t="s">
        <v>555</v>
      </c>
      <c r="B22" s="775" t="s">
        <v>556</v>
      </c>
      <c r="C22" s="775"/>
      <c r="D22" s="775"/>
      <c r="E22" s="750"/>
      <c r="F22" s="789"/>
      <c r="G22" s="789"/>
      <c r="H22" s="789"/>
      <c r="I22" s="789"/>
      <c r="J22" s="789"/>
      <c r="K22" s="789"/>
      <c r="L22" s="784">
        <f>F20-L20</f>
        <v>0</v>
      </c>
      <c r="M22" s="784"/>
      <c r="N22" s="784"/>
      <c r="O22" s="785"/>
      <c r="Y22" s="147" t="s">
        <v>557</v>
      </c>
    </row>
    <row r="23" spans="1:25" s="147" customFormat="1" ht="4.5" customHeight="1">
      <c r="A23" s="155"/>
    </row>
    <row r="24" spans="1:25" s="147" customFormat="1" ht="13.5">
      <c r="A24" s="157" t="s">
        <v>558</v>
      </c>
    </row>
    <row r="25" spans="1:25">
      <c r="A25" s="158" t="s">
        <v>559</v>
      </c>
    </row>
    <row r="26" spans="1:25">
      <c r="L26" s="790">
        <f ca="1">TODAY()</f>
        <v>44369</v>
      </c>
      <c r="M26" s="790"/>
      <c r="N26" s="790"/>
    </row>
    <row r="27" spans="1:25" ht="3.75" customHeight="1"/>
    <row r="28" spans="1:25">
      <c r="I28" s="159" t="s">
        <v>560</v>
      </c>
      <c r="J28" s="159"/>
      <c r="K28" s="791" t="str">
        <f>F9</f>
        <v>㈜선우에프에스</v>
      </c>
      <c r="L28" s="791"/>
      <c r="M28" s="791"/>
      <c r="N28" s="160" t="s">
        <v>91</v>
      </c>
    </row>
    <row r="29" spans="1:25" ht="3.75" customHeight="1"/>
    <row r="30" spans="1:25" ht="19.5">
      <c r="A30" s="782" t="str">
        <f>'일반과세자 (수정) (개정 2021.3.16.)'!Y100</f>
        <v>천안</v>
      </c>
      <c r="B30" s="782"/>
      <c r="C30" s="782"/>
      <c r="D30" s="782"/>
      <c r="E30" s="782"/>
      <c r="F30" s="161" t="s">
        <v>561</v>
      </c>
      <c r="K30" s="783" t="str">
        <f>F6</f>
        <v>주황규</v>
      </c>
      <c r="L30" s="783"/>
      <c r="M30" s="783"/>
    </row>
    <row r="31" spans="1:25" ht="2.25" customHeight="1"/>
    <row r="32" spans="1:25" ht="2.25" customHeight="1">
      <c r="A32" s="162"/>
      <c r="B32" s="163"/>
      <c r="C32" s="163"/>
      <c r="D32" s="163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</row>
    <row r="33" spans="1:15" ht="3.75" customHeight="1"/>
    <row r="34" spans="1:15" ht="15" customHeight="1">
      <c r="A34" s="792" t="s">
        <v>182</v>
      </c>
      <c r="B34" s="793"/>
      <c r="C34" s="793"/>
      <c r="D34" s="795" t="s">
        <v>562</v>
      </c>
      <c r="E34" s="796"/>
      <c r="F34" s="796"/>
      <c r="G34" s="796"/>
      <c r="H34" s="796"/>
      <c r="I34" s="796"/>
      <c r="J34" s="796"/>
      <c r="K34" s="796"/>
      <c r="L34" s="796"/>
      <c r="M34" s="797"/>
      <c r="N34" s="801" t="s">
        <v>563</v>
      </c>
      <c r="O34" s="802"/>
    </row>
    <row r="35" spans="1:15" ht="15" customHeight="1">
      <c r="A35" s="794"/>
      <c r="B35" s="793"/>
      <c r="C35" s="793"/>
      <c r="D35" s="798"/>
      <c r="E35" s="799"/>
      <c r="F35" s="799"/>
      <c r="G35" s="799"/>
      <c r="H35" s="799"/>
      <c r="I35" s="799"/>
      <c r="J35" s="799"/>
      <c r="K35" s="799"/>
      <c r="L35" s="799"/>
      <c r="M35" s="800"/>
      <c r="N35" s="801" t="s">
        <v>564</v>
      </c>
      <c r="O35" s="803"/>
    </row>
    <row r="36" spans="1:15" ht="3.75" customHeight="1"/>
    <row r="37" spans="1:15" ht="22.5" customHeight="1">
      <c r="A37" s="804" t="s">
        <v>565</v>
      </c>
      <c r="B37" s="806" t="s">
        <v>566</v>
      </c>
      <c r="C37" s="807"/>
      <c r="D37" s="807"/>
      <c r="E37" s="807"/>
      <c r="F37" s="807"/>
      <c r="G37" s="807"/>
      <c r="H37" s="807"/>
      <c r="I37" s="807"/>
      <c r="J37" s="807"/>
      <c r="K37" s="807"/>
      <c r="L37" s="807"/>
      <c r="M37" s="807"/>
      <c r="N37" s="807"/>
      <c r="O37" s="808"/>
    </row>
    <row r="38" spans="1:15">
      <c r="A38" s="805"/>
      <c r="B38" s="809" t="s">
        <v>567</v>
      </c>
      <c r="C38" s="810"/>
      <c r="D38" s="810"/>
      <c r="E38" s="811" t="s">
        <v>568</v>
      </c>
      <c r="F38" s="812"/>
      <c r="G38" s="812"/>
      <c r="H38" s="812"/>
      <c r="I38" s="812"/>
      <c r="J38" s="812"/>
      <c r="K38" s="812"/>
      <c r="L38" s="812"/>
      <c r="M38" s="812"/>
      <c r="N38" s="812"/>
      <c r="O38" s="812"/>
    </row>
    <row r="39" spans="1:15" ht="26.25" customHeight="1">
      <c r="A39" s="805"/>
      <c r="B39" s="810"/>
      <c r="C39" s="810"/>
      <c r="D39" s="810"/>
      <c r="E39" s="746" t="s">
        <v>500</v>
      </c>
      <c r="F39" s="748"/>
      <c r="G39" s="748" t="s">
        <v>96</v>
      </c>
      <c r="H39" s="748"/>
      <c r="I39" s="748" t="s">
        <v>569</v>
      </c>
      <c r="J39" s="750"/>
      <c r="K39" s="748"/>
      <c r="L39" s="748"/>
      <c r="M39" s="164" t="s">
        <v>570</v>
      </c>
      <c r="N39" s="813" t="s">
        <v>571</v>
      </c>
      <c r="O39" s="814"/>
    </row>
    <row r="40" spans="1:15">
      <c r="A40" s="805"/>
      <c r="B40" s="815" t="str">
        <f>K28</f>
        <v>㈜선우에프에스</v>
      </c>
      <c r="C40" s="816"/>
      <c r="D40" s="817"/>
      <c r="E40" s="821" t="s">
        <v>572</v>
      </c>
      <c r="F40" s="822"/>
      <c r="G40" s="823" t="str">
        <f>'일반과세자 (수정) (개정 2021.3.16.)'!AC98</f>
        <v>선우회계법인 주홍선회계사 · 세무사</v>
      </c>
      <c r="H40" s="824"/>
      <c r="I40" s="827" t="s">
        <v>573</v>
      </c>
      <c r="J40" s="828"/>
      <c r="K40" s="828"/>
      <c r="L40" s="829"/>
      <c r="M40" s="833">
        <f>'일반과세자 (수정) (개정 2021.3.16.)'!AC102</f>
        <v>3128512347</v>
      </c>
      <c r="N40" s="836" t="s">
        <v>574</v>
      </c>
      <c r="O40" s="837"/>
    </row>
    <row r="41" spans="1:15">
      <c r="A41" s="805"/>
      <c r="B41" s="818"/>
      <c r="C41" s="819"/>
      <c r="D41" s="820"/>
      <c r="E41" s="821" t="s">
        <v>575</v>
      </c>
      <c r="F41" s="822"/>
      <c r="G41" s="825"/>
      <c r="H41" s="826"/>
      <c r="I41" s="830"/>
      <c r="J41" s="831"/>
      <c r="K41" s="831"/>
      <c r="L41" s="832"/>
      <c r="M41" s="834"/>
      <c r="N41" s="838"/>
      <c r="O41" s="839"/>
    </row>
    <row r="42" spans="1:15">
      <c r="A42" s="805"/>
      <c r="B42" s="842" t="s">
        <v>91</v>
      </c>
      <c r="C42" s="843"/>
      <c r="D42" s="844"/>
      <c r="E42" s="845" t="s">
        <v>576</v>
      </c>
      <c r="F42" s="846"/>
      <c r="G42" s="847" t="s">
        <v>91</v>
      </c>
      <c r="H42" s="848"/>
      <c r="I42" s="165" t="s">
        <v>577</v>
      </c>
      <c r="J42" s="849">
        <v>31106</v>
      </c>
      <c r="K42" s="849"/>
      <c r="L42" s="166" t="s">
        <v>116</v>
      </c>
      <c r="M42" s="835"/>
      <c r="N42" s="840"/>
      <c r="O42" s="841"/>
    </row>
    <row r="43" spans="1:15" ht="7.5" customHeight="1" thickBot="1">
      <c r="A43" s="167"/>
      <c r="B43" s="168"/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</row>
    <row r="44" spans="1:15" ht="7.5" customHeight="1" thickBot="1">
      <c r="A44" s="169"/>
      <c r="B44" s="170"/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</row>
    <row r="45" spans="1:15" ht="22.5" customHeight="1">
      <c r="A45" s="850" t="s">
        <v>578</v>
      </c>
      <c r="B45" s="851"/>
      <c r="C45" s="851"/>
      <c r="D45" s="851"/>
      <c r="E45" s="851"/>
      <c r="F45" s="851"/>
      <c r="G45" s="851"/>
      <c r="H45" s="851"/>
      <c r="I45" s="851"/>
      <c r="J45" s="851"/>
      <c r="K45" s="851"/>
      <c r="L45" s="851"/>
      <c r="M45" s="851"/>
      <c r="N45" s="851"/>
      <c r="O45" s="851"/>
    </row>
    <row r="46" spans="1:15">
      <c r="A46" s="852" t="s">
        <v>579</v>
      </c>
      <c r="B46" s="775"/>
      <c r="C46" s="750"/>
      <c r="D46" s="853" t="str">
        <f>K28</f>
        <v>㈜선우에프에스</v>
      </c>
      <c r="E46" s="854"/>
      <c r="F46" s="855"/>
      <c r="G46" s="171" t="s">
        <v>580</v>
      </c>
      <c r="H46" s="856" t="str">
        <f>F8</f>
        <v>충남 천안시 서북구 오성로 103,6층(두정동,청풍프라자)</v>
      </c>
      <c r="I46" s="856"/>
      <c r="J46" s="856"/>
      <c r="K46" s="856"/>
      <c r="L46" s="856"/>
      <c r="M46" s="856"/>
      <c r="N46" s="856"/>
      <c r="O46" s="856"/>
    </row>
    <row r="47" spans="1:15" ht="15" customHeight="1">
      <c r="A47" s="857" t="s">
        <v>581</v>
      </c>
      <c r="B47" s="858"/>
      <c r="C47" s="859"/>
      <c r="D47" s="811" t="s">
        <v>582</v>
      </c>
      <c r="E47" s="812"/>
      <c r="F47" s="812"/>
      <c r="G47" s="812"/>
      <c r="H47" s="812"/>
      <c r="I47" s="172"/>
      <c r="J47" s="172"/>
      <c r="K47" s="172"/>
      <c r="L47" s="172"/>
      <c r="M47" s="173"/>
      <c r="N47" s="864" t="s">
        <v>583</v>
      </c>
      <c r="O47" s="775"/>
    </row>
    <row r="48" spans="1:15" ht="15" customHeight="1">
      <c r="A48" s="858"/>
      <c r="B48" s="858"/>
      <c r="C48" s="859"/>
      <c r="D48" s="862"/>
      <c r="E48" s="858"/>
      <c r="F48" s="858"/>
      <c r="G48" s="858"/>
      <c r="H48" s="858"/>
      <c r="I48" s="865" t="s">
        <v>584</v>
      </c>
      <c r="J48" s="865"/>
      <c r="M48" s="174"/>
      <c r="N48" s="747"/>
      <c r="O48" s="775"/>
    </row>
    <row r="49" spans="1:15" ht="15" customHeight="1">
      <c r="A49" s="858"/>
      <c r="B49" s="858"/>
      <c r="C49" s="859"/>
      <c r="D49" s="862"/>
      <c r="E49" s="858"/>
      <c r="F49" s="858"/>
      <c r="G49" s="858"/>
      <c r="H49" s="858"/>
      <c r="I49" s="865"/>
      <c r="J49" s="865"/>
      <c r="M49" s="174"/>
      <c r="N49" s="747" t="s">
        <v>585</v>
      </c>
      <c r="O49" s="775"/>
    </row>
    <row r="50" spans="1:15" ht="15" customHeight="1" thickBot="1">
      <c r="A50" s="860"/>
      <c r="B50" s="860"/>
      <c r="C50" s="861"/>
      <c r="D50" s="863"/>
      <c r="E50" s="860"/>
      <c r="F50" s="860"/>
      <c r="G50" s="860"/>
      <c r="H50" s="860"/>
      <c r="I50" s="175"/>
      <c r="J50" s="175"/>
      <c r="K50" s="175"/>
      <c r="L50" s="175"/>
      <c r="M50" s="176"/>
      <c r="N50" s="866"/>
      <c r="O50" s="867"/>
    </row>
    <row r="51" spans="1:15">
      <c r="O51" s="146" t="s">
        <v>586</v>
      </c>
    </row>
    <row r="53" spans="1:15">
      <c r="A53" s="147" t="s">
        <v>587</v>
      </c>
    </row>
    <row r="54" spans="1:15">
      <c r="B54" t="s">
        <v>588</v>
      </c>
    </row>
    <row r="55" spans="1:15">
      <c r="B55" t="s">
        <v>589</v>
      </c>
    </row>
    <row r="57" spans="1:15">
      <c r="B57" t="s">
        <v>590</v>
      </c>
    </row>
    <row r="58" spans="1:15">
      <c r="B58" t="s">
        <v>591</v>
      </c>
    </row>
    <row r="60" spans="1:15">
      <c r="B60" t="s">
        <v>592</v>
      </c>
    </row>
    <row r="61" spans="1:15">
      <c r="B61" t="s">
        <v>593</v>
      </c>
    </row>
  </sheetData>
  <mergeCells count="88">
    <mergeCell ref="A45:O45"/>
    <mergeCell ref="A46:C46"/>
    <mergeCell ref="D46:F46"/>
    <mergeCell ref="H46:O46"/>
    <mergeCell ref="A47:C50"/>
    <mergeCell ref="D47:H50"/>
    <mergeCell ref="N47:O47"/>
    <mergeCell ref="I48:J49"/>
    <mergeCell ref="N48:O48"/>
    <mergeCell ref="N49:O49"/>
    <mergeCell ref="N50:O50"/>
    <mergeCell ref="M40:M42"/>
    <mergeCell ref="N40:O42"/>
    <mergeCell ref="E41:F41"/>
    <mergeCell ref="B42:D42"/>
    <mergeCell ref="E42:F42"/>
    <mergeCell ref="G42:H42"/>
    <mergeCell ref="J42:K42"/>
    <mergeCell ref="A34:C35"/>
    <mergeCell ref="D34:M35"/>
    <mergeCell ref="N34:O34"/>
    <mergeCell ref="N35:O35"/>
    <mergeCell ref="A37:A42"/>
    <mergeCell ref="B37:O37"/>
    <mergeCell ref="B38:D39"/>
    <mergeCell ref="E38:O38"/>
    <mergeCell ref="E39:F39"/>
    <mergeCell ref="G39:H39"/>
    <mergeCell ref="I39:L39"/>
    <mergeCell ref="N39:O39"/>
    <mergeCell ref="B40:D41"/>
    <mergeCell ref="E40:F40"/>
    <mergeCell ref="G40:H41"/>
    <mergeCell ref="I40:L41"/>
    <mergeCell ref="A30:E30"/>
    <mergeCell ref="K30:M30"/>
    <mergeCell ref="B20:E20"/>
    <mergeCell ref="F20:K20"/>
    <mergeCell ref="L20:O20"/>
    <mergeCell ref="B21:E21"/>
    <mergeCell ref="I21:J21"/>
    <mergeCell ref="M21:O21"/>
    <mergeCell ref="B22:E22"/>
    <mergeCell ref="F22:K22"/>
    <mergeCell ref="L22:O22"/>
    <mergeCell ref="L26:N26"/>
    <mergeCell ref="K28:M28"/>
    <mergeCell ref="B18:E18"/>
    <mergeCell ref="F18:K18"/>
    <mergeCell ref="L18:O18"/>
    <mergeCell ref="B19:E19"/>
    <mergeCell ref="F19:K19"/>
    <mergeCell ref="L19:O19"/>
    <mergeCell ref="B16:E16"/>
    <mergeCell ref="F16:K16"/>
    <mergeCell ref="L16:O16"/>
    <mergeCell ref="B17:E17"/>
    <mergeCell ref="F17:K17"/>
    <mergeCell ref="L17:O17"/>
    <mergeCell ref="A14:E14"/>
    <mergeCell ref="F14:K14"/>
    <mergeCell ref="L14:O14"/>
    <mergeCell ref="B15:E15"/>
    <mergeCell ref="F15:K15"/>
    <mergeCell ref="L15:O15"/>
    <mergeCell ref="B13:E13"/>
    <mergeCell ref="F13:O13"/>
    <mergeCell ref="M7:O7"/>
    <mergeCell ref="C8:E8"/>
    <mergeCell ref="F8:L8"/>
    <mergeCell ref="N8:O8"/>
    <mergeCell ref="C9:E9"/>
    <mergeCell ref="F9:O9"/>
    <mergeCell ref="A11:O11"/>
    <mergeCell ref="B12:E12"/>
    <mergeCell ref="F12:H12"/>
    <mergeCell ref="I12:L12"/>
    <mergeCell ref="M12:O12"/>
    <mergeCell ref="A3:M4"/>
    <mergeCell ref="N3:O3"/>
    <mergeCell ref="N4:O4"/>
    <mergeCell ref="A6:A9"/>
    <mergeCell ref="B6:B7"/>
    <mergeCell ref="C6:E7"/>
    <mergeCell ref="F6:G7"/>
    <mergeCell ref="H6:L6"/>
    <mergeCell ref="M6:O6"/>
    <mergeCell ref="H7:L7"/>
  </mergeCells>
  <phoneticPr fontId="2" type="noConversion"/>
  <conditionalFormatting sqref="Q12">
    <cfRule type="cellIs" dxfId="4" priority="4" operator="equal">
      <formula>"토요일"</formula>
    </cfRule>
    <cfRule type="cellIs" dxfId="3" priority="5" operator="equal">
      <formula>"일요일"</formula>
    </cfRule>
  </conditionalFormatting>
  <conditionalFormatting sqref="Q21:R21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equal">
      <formula>0</formula>
    </cfRule>
  </conditionalFormatting>
  <printOptions horizontalCentered="1" verticalCentered="1"/>
  <pageMargins left="0.31496062992125984" right="0.31496062992125984" top="0.35433070866141736" bottom="0.15748031496062992" header="0" footer="0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E44B6-89E2-4BB8-A7BF-EDBDAE157C96}">
  <dimension ref="A1:AZ184"/>
  <sheetViews>
    <sheetView showGridLines="0" tabSelected="1" zoomScale="150" zoomScaleNormal="150" workbookViewId="0">
      <selection activeCell="G11" sqref="G11:Q11"/>
    </sheetView>
  </sheetViews>
  <sheetFormatPr defaultColWidth="2.5" defaultRowHeight="13.5"/>
  <cols>
    <col min="1" max="8" width="2.5" style="1"/>
    <col min="9" max="20" width="1.25" style="1" customWidth="1"/>
    <col min="21" max="30" width="2.5" style="1"/>
    <col min="31" max="31" width="2.5" style="1" customWidth="1"/>
    <col min="32" max="32" width="1.5" style="1" customWidth="1"/>
    <col min="33" max="33" width="2.5" style="1" customWidth="1"/>
    <col min="34" max="44" width="2.5" style="1"/>
    <col min="45" max="45" width="8.625" style="1" bestFit="1" customWidth="1"/>
    <col min="46" max="46" width="9.625" style="1" bestFit="1" customWidth="1"/>
    <col min="47" max="51" width="2.5" style="1"/>
    <col min="52" max="52" width="3.625" style="1" bestFit="1" customWidth="1"/>
    <col min="53" max="16384" width="2.5" style="1"/>
  </cols>
  <sheetData>
    <row r="1" spans="1:46" ht="12" customHeight="1">
      <c r="A1" s="19" t="s">
        <v>401</v>
      </c>
      <c r="AI1" s="93" t="s">
        <v>283</v>
      </c>
    </row>
    <row r="2" spans="1:46" ht="9" customHeight="1">
      <c r="AI2" s="94" t="s">
        <v>279</v>
      </c>
    </row>
    <row r="3" spans="1:46" ht="17.25" customHeight="1">
      <c r="C3" s="415" t="s">
        <v>195</v>
      </c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  <c r="R3" s="415"/>
      <c r="S3" s="415"/>
      <c r="T3" s="415"/>
      <c r="U3" s="415"/>
      <c r="V3" s="46" t="s">
        <v>119</v>
      </c>
      <c r="W3" s="61"/>
      <c r="X3" s="1" t="s">
        <v>120</v>
      </c>
      <c r="Y3" s="47" t="s">
        <v>196</v>
      </c>
      <c r="AB3" s="46" t="s">
        <v>119</v>
      </c>
      <c r="AC3" s="61" t="s">
        <v>125</v>
      </c>
      <c r="AD3" s="1" t="s">
        <v>120</v>
      </c>
      <c r="AE3" s="47" t="s">
        <v>199</v>
      </c>
      <c r="AJ3" s="415" t="s">
        <v>602</v>
      </c>
      <c r="AK3" s="415"/>
      <c r="AL3" s="415"/>
      <c r="AM3" s="415"/>
      <c r="AN3" s="415"/>
    </row>
    <row r="4" spans="1:46" ht="17.25" customHeight="1">
      <c r="C4" s="415"/>
      <c r="D4" s="415"/>
      <c r="E4" s="415"/>
      <c r="F4" s="415"/>
      <c r="G4" s="415"/>
      <c r="H4" s="415"/>
      <c r="I4" s="415"/>
      <c r="J4" s="415"/>
      <c r="K4" s="415"/>
      <c r="L4" s="415"/>
      <c r="M4" s="415"/>
      <c r="N4" s="415"/>
      <c r="O4" s="415"/>
      <c r="P4" s="415"/>
      <c r="Q4" s="415"/>
      <c r="R4" s="415"/>
      <c r="S4" s="415"/>
      <c r="T4" s="415"/>
      <c r="U4" s="415"/>
      <c r="V4" s="46" t="s">
        <v>119</v>
      </c>
      <c r="W4" s="61"/>
      <c r="X4" s="1" t="s">
        <v>120</v>
      </c>
      <c r="Y4" s="47" t="s">
        <v>197</v>
      </c>
      <c r="AH4" s="868" t="s">
        <v>601</v>
      </c>
      <c r="AI4" s="868"/>
      <c r="AJ4" s="415"/>
      <c r="AK4" s="415"/>
      <c r="AL4" s="415"/>
      <c r="AM4" s="415"/>
      <c r="AN4" s="415"/>
    </row>
    <row r="5" spans="1:46" ht="17.25" customHeight="1">
      <c r="C5" s="415"/>
      <c r="D5" s="415"/>
      <c r="E5" s="415"/>
      <c r="F5" s="415"/>
      <c r="G5" s="415"/>
      <c r="H5" s="415"/>
      <c r="I5" s="415"/>
      <c r="J5" s="415"/>
      <c r="K5" s="415"/>
      <c r="L5" s="415"/>
      <c r="M5" s="415"/>
      <c r="N5" s="415"/>
      <c r="O5" s="415"/>
      <c r="P5" s="415"/>
      <c r="Q5" s="415"/>
      <c r="R5" s="415"/>
      <c r="S5" s="415"/>
      <c r="T5" s="415"/>
      <c r="U5" s="415"/>
      <c r="V5" s="46" t="s">
        <v>119</v>
      </c>
      <c r="W5" s="61"/>
      <c r="X5" s="1" t="s">
        <v>120</v>
      </c>
      <c r="Y5" s="47" t="s">
        <v>198</v>
      </c>
      <c r="AJ5" s="415"/>
      <c r="AK5" s="415"/>
      <c r="AL5" s="415"/>
      <c r="AM5" s="415"/>
      <c r="AN5" s="415"/>
      <c r="AP5" s="12"/>
    </row>
    <row r="6" spans="1:46" ht="1.5" customHeight="1">
      <c r="W6" s="40"/>
      <c r="AP6" s="19"/>
    </row>
    <row r="7" spans="1:46" ht="8.25" customHeight="1">
      <c r="A7" s="16" t="s">
        <v>444</v>
      </c>
      <c r="W7" s="40"/>
      <c r="AP7" s="13" t="s">
        <v>402</v>
      </c>
    </row>
    <row r="8" spans="1:46" s="2" customFormat="1" ht="13.5" customHeight="1">
      <c r="A8" s="43" t="s">
        <v>136</v>
      </c>
      <c r="B8" s="43"/>
      <c r="C8" s="43"/>
      <c r="D8" s="43"/>
      <c r="E8" s="43"/>
      <c r="F8" s="43"/>
      <c r="G8" s="43"/>
      <c r="H8" s="44" t="s">
        <v>111</v>
      </c>
      <c r="I8" s="44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5"/>
      <c r="AJ8" s="43" t="s">
        <v>282</v>
      </c>
      <c r="AK8" s="43"/>
      <c r="AL8" s="43"/>
      <c r="AM8" s="43"/>
      <c r="AN8" s="43"/>
      <c r="AO8" s="43"/>
      <c r="AP8" s="43"/>
    </row>
    <row r="9" spans="1:46" ht="3.75" customHeight="1"/>
    <row r="10" spans="1:46" s="2" customFormat="1" ht="11.25" customHeight="1">
      <c r="A10" s="2" t="s">
        <v>112</v>
      </c>
      <c r="E10" s="416">
        <v>2019</v>
      </c>
      <c r="F10" s="416"/>
      <c r="G10" s="416"/>
      <c r="H10" s="2" t="s">
        <v>192</v>
      </c>
      <c r="L10" s="2" t="s">
        <v>193</v>
      </c>
      <c r="N10" s="416">
        <v>2</v>
      </c>
      <c r="O10" s="416"/>
      <c r="P10" s="416"/>
      <c r="Q10" s="89"/>
      <c r="R10" s="2" t="s">
        <v>194</v>
      </c>
      <c r="T10" s="2" t="s">
        <v>114</v>
      </c>
      <c r="U10" s="414">
        <v>44470</v>
      </c>
      <c r="V10" s="414"/>
      <c r="W10" s="414"/>
      <c r="X10" s="414"/>
      <c r="Y10" s="2" t="s">
        <v>115</v>
      </c>
      <c r="Z10" s="414">
        <v>44561</v>
      </c>
      <c r="AA10" s="414"/>
      <c r="AB10" s="414"/>
      <c r="AC10" s="414"/>
      <c r="AD10" s="2" t="s">
        <v>116</v>
      </c>
      <c r="AS10" s="2" t="s">
        <v>98</v>
      </c>
    </row>
    <row r="11" spans="1:46" s="2" customFormat="1" ht="16.5" customHeight="1">
      <c r="A11" s="275" t="s">
        <v>102</v>
      </c>
      <c r="B11" s="185"/>
      <c r="C11" s="869" t="s">
        <v>187</v>
      </c>
      <c r="D11" s="870"/>
      <c r="E11" s="870"/>
      <c r="F11" s="870"/>
      <c r="G11" s="739" t="s">
        <v>495</v>
      </c>
      <c r="H11" s="740"/>
      <c r="I11" s="740"/>
      <c r="J11" s="740"/>
      <c r="K11" s="740"/>
      <c r="L11" s="740"/>
      <c r="M11" s="740"/>
      <c r="N11" s="740"/>
      <c r="O11" s="740"/>
      <c r="P11" s="740"/>
      <c r="Q11" s="741"/>
      <c r="R11" s="869" t="s">
        <v>189</v>
      </c>
      <c r="S11" s="869"/>
      <c r="T11" s="869"/>
      <c r="U11" s="869"/>
      <c r="V11" s="277" t="s">
        <v>396</v>
      </c>
      <c r="W11" s="277"/>
      <c r="X11" s="277"/>
      <c r="Y11" s="277"/>
      <c r="Z11" s="185" t="s">
        <v>98</v>
      </c>
      <c r="AA11" s="185"/>
      <c r="AB11" s="185"/>
      <c r="AC11" s="185"/>
      <c r="AD11" s="185"/>
      <c r="AE11" s="185"/>
      <c r="AF11" s="282">
        <v>3128612344</v>
      </c>
      <c r="AG11" s="282"/>
      <c r="AH11" s="282"/>
      <c r="AI11" s="282"/>
      <c r="AJ11" s="282"/>
      <c r="AK11" s="282"/>
      <c r="AL11" s="282"/>
      <c r="AM11" s="282"/>
      <c r="AN11" s="282"/>
      <c r="AO11" s="282"/>
      <c r="AP11" s="283"/>
      <c r="AS11" s="62">
        <f>IF(10-MOD(MID(AF11,1,1)*1+MID(AF11,2,1)*3+MID(AF11,3,1)*7+MID(AF11,4,1)*1+MID(AF11,5,1)*3+MID(AF11,6,1)*7+MID(AF11,7,1)*1+MID(AF11,8,1)*3+INT((MID(AF11,9,1)*5)/10)+MOD(MID(AF11,9,1)*5,10),10)=10,0,10-MOD(MID(AF11,1,1)*1+MID(AF11,2,1)*3+MID(AF11,3,1)*7+MID(AF11,4,1)*1+MID(AF11,5,1)*3+MID(AF11,6,1)*7+MID(AF11,7,1)*1+MID(AF11,8,1)*3+INT((MID(AF11,9,1)*5)/10)+MOD(MID(AF11,9,1)*5,10),10))</f>
        <v>4</v>
      </c>
      <c r="AT11" s="62" t="str">
        <f>IF(INT(MID(AF11,10,1))=AS11,"OK","사업자오류")</f>
        <v>OK</v>
      </c>
    </row>
    <row r="12" spans="1:46" s="2" customFormat="1" ht="10.5" customHeight="1">
      <c r="A12" s="193"/>
      <c r="B12" s="199"/>
      <c r="C12" s="737" t="s">
        <v>385</v>
      </c>
      <c r="D12" s="348"/>
      <c r="E12" s="348"/>
      <c r="F12" s="348"/>
      <c r="G12" s="289">
        <v>1615110234561</v>
      </c>
      <c r="H12" s="289"/>
      <c r="I12" s="289"/>
      <c r="J12" s="289"/>
      <c r="K12" s="289"/>
      <c r="L12" s="289"/>
      <c r="M12" s="289"/>
      <c r="N12" s="289"/>
      <c r="O12" s="289"/>
      <c r="P12" s="289"/>
      <c r="Q12" s="289"/>
      <c r="R12" s="289"/>
      <c r="S12" s="289"/>
      <c r="T12" s="289"/>
      <c r="U12" s="289"/>
      <c r="V12" s="199" t="s">
        <v>99</v>
      </c>
      <c r="W12" s="199"/>
      <c r="X12" s="199"/>
      <c r="Y12" s="199"/>
      <c r="Z12" s="199" t="s">
        <v>107</v>
      </c>
      <c r="AA12" s="199"/>
      <c r="AB12" s="199"/>
      <c r="AC12" s="199"/>
      <c r="AD12" s="199"/>
      <c r="AE12" s="199"/>
      <c r="AF12" s="199" t="s">
        <v>108</v>
      </c>
      <c r="AG12" s="199"/>
      <c r="AH12" s="199"/>
      <c r="AI12" s="199"/>
      <c r="AJ12" s="199"/>
      <c r="AK12" s="199"/>
      <c r="AL12" s="199" t="s">
        <v>109</v>
      </c>
      <c r="AM12" s="199"/>
      <c r="AN12" s="199"/>
      <c r="AO12" s="199"/>
      <c r="AP12" s="286"/>
      <c r="AS12" s="2" t="s">
        <v>594</v>
      </c>
    </row>
    <row r="13" spans="1:46" s="2" customFormat="1" ht="11.25" customHeight="1">
      <c r="A13" s="193"/>
      <c r="B13" s="199"/>
      <c r="C13" s="348"/>
      <c r="D13" s="348"/>
      <c r="E13" s="348"/>
      <c r="F13" s="348"/>
      <c r="G13" s="289"/>
      <c r="H13" s="289"/>
      <c r="I13" s="289"/>
      <c r="J13" s="289"/>
      <c r="K13" s="289"/>
      <c r="L13" s="289"/>
      <c r="M13" s="289"/>
      <c r="N13" s="289"/>
      <c r="O13" s="289"/>
      <c r="P13" s="289"/>
      <c r="Q13" s="289"/>
      <c r="R13" s="289"/>
      <c r="S13" s="289"/>
      <c r="T13" s="289"/>
      <c r="U13" s="289"/>
      <c r="V13" s="199"/>
      <c r="W13" s="199"/>
      <c r="X13" s="199"/>
      <c r="Y13" s="199"/>
      <c r="Z13" s="287" t="s">
        <v>397</v>
      </c>
      <c r="AA13" s="287"/>
      <c r="AB13" s="287"/>
      <c r="AC13" s="287"/>
      <c r="AD13" s="287"/>
      <c r="AE13" s="287"/>
      <c r="AF13" s="287" t="s">
        <v>274</v>
      </c>
      <c r="AG13" s="287"/>
      <c r="AH13" s="287"/>
      <c r="AI13" s="287"/>
      <c r="AJ13" s="287"/>
      <c r="AK13" s="287"/>
      <c r="AL13" s="287" t="s">
        <v>599</v>
      </c>
      <c r="AM13" s="287"/>
      <c r="AN13" s="287"/>
      <c r="AO13" s="287"/>
      <c r="AP13" s="288"/>
      <c r="AS13" s="62">
        <f>MOD(11-MOD(MID(G12,1,1)*2+MID(G12,2,1)*3+MID(G12,3,1)*4+MID(G12,4,1)*5+MID(G12,5,1)*6+MID(G12,6,1)*7+MID(G12,7,1)*8+MID(G12,8,1)*9+MID(G12,9,1)*2+MID(G12,10,1)*3+MID(G12,11,1)*4+MID(G12,12,1)*5,11),10)</f>
        <v>6</v>
      </c>
      <c r="AT13" s="62" t="str">
        <f>IF(INT(MID(G12,13,1))=AS13,"OK","주민오류")</f>
        <v>주민오류</v>
      </c>
    </row>
    <row r="14" spans="1:46" s="2" customFormat="1" ht="13.5" customHeight="1">
      <c r="A14" s="276"/>
      <c r="B14" s="262"/>
      <c r="C14" s="262" t="s">
        <v>186</v>
      </c>
      <c r="D14" s="262"/>
      <c r="E14" s="262"/>
      <c r="F14" s="262"/>
      <c r="G14" s="736" t="s">
        <v>400</v>
      </c>
      <c r="H14" s="736"/>
      <c r="I14" s="736"/>
      <c r="J14" s="736"/>
      <c r="K14" s="736"/>
      <c r="L14" s="736"/>
      <c r="M14" s="736"/>
      <c r="N14" s="736"/>
      <c r="O14" s="736"/>
      <c r="P14" s="736"/>
      <c r="Q14" s="736"/>
      <c r="R14" s="736"/>
      <c r="S14" s="736"/>
      <c r="T14" s="736"/>
      <c r="U14" s="736"/>
      <c r="V14" s="736"/>
      <c r="W14" s="736"/>
      <c r="X14" s="736"/>
      <c r="Y14" s="736"/>
      <c r="Z14" s="262" t="s">
        <v>110</v>
      </c>
      <c r="AA14" s="262"/>
      <c r="AB14" s="262"/>
      <c r="AC14" s="262"/>
      <c r="AD14" s="262"/>
      <c r="AE14" s="262"/>
      <c r="AF14" s="291" t="s">
        <v>600</v>
      </c>
      <c r="AG14" s="290"/>
      <c r="AH14" s="290"/>
      <c r="AI14" s="290"/>
      <c r="AJ14" s="290"/>
      <c r="AK14" s="290"/>
      <c r="AL14" s="290"/>
      <c r="AM14" s="290"/>
      <c r="AN14" s="290"/>
      <c r="AO14" s="290"/>
      <c r="AP14" s="292"/>
      <c r="AS14" s="2" t="s">
        <v>595</v>
      </c>
    </row>
    <row r="15" spans="1:46" ht="3" customHeight="1">
      <c r="W15" s="39"/>
    </row>
    <row r="16" spans="1:46" ht="13.5" customHeight="1">
      <c r="A16" s="188" t="s">
        <v>285</v>
      </c>
      <c r="B16" s="185"/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5"/>
      <c r="AB16" s="185"/>
      <c r="AC16" s="185"/>
      <c r="AD16" s="185"/>
      <c r="AE16" s="185"/>
      <c r="AF16" s="185"/>
      <c r="AG16" s="185"/>
      <c r="AH16" s="185"/>
      <c r="AI16" s="185"/>
      <c r="AJ16" s="185"/>
      <c r="AK16" s="185"/>
      <c r="AL16" s="185"/>
      <c r="AM16" s="185"/>
      <c r="AN16" s="185"/>
      <c r="AO16" s="185"/>
      <c r="AP16" s="189"/>
      <c r="AS16" s="62">
        <f>IF(10=10-MOD((MID(G12,1,1)*1+MID(G12,2,1)*2+MID(G12,3,1)*1+MID(G12,4,1)*2+MID(G12,5,1)*1+MID(G12,6,1)*2+MID(G12,7,1)*1+MID(G12,8,1)*2+MID(G12,9,1)*1+MID(G12,10,1)*2+MID(G12,11,1)*1+MID(G12,12,1)*2),10),0,10-MOD((MID(G12,1,1)*1+MID(G12,2,1)*2+MID(G12,3,1)*1+MID(G12,4,1)*2+MID(G12,5,1)*1+MID(G12,6,1)*2+MID(G12,7,1)*1+MID(G12,8,1)*2+MID(G12,9,1)*1+MID(G12,10,1)*2+MID(G12,11,1)*1+MID(G12,12,1)*2),10))</f>
        <v>1</v>
      </c>
      <c r="AT16" s="62" t="str">
        <f>IF(MID(AF11,4,1)="8",IF(INT(RIGHT(G12,1))=AS16,"OK","법인오류"),"")</f>
        <v>OK</v>
      </c>
    </row>
    <row r="17" spans="1:52" ht="13.5" customHeight="1">
      <c r="A17" s="193" t="s">
        <v>1</v>
      </c>
      <c r="B17" s="199"/>
      <c r="C17" s="199"/>
      <c r="D17" s="199"/>
      <c r="E17" s="199"/>
      <c r="F17" s="199"/>
      <c r="G17" s="199"/>
      <c r="H17" s="199"/>
      <c r="I17" s="199"/>
      <c r="J17" s="199"/>
      <c r="K17" s="199"/>
      <c r="L17" s="199"/>
      <c r="M17" s="199"/>
      <c r="N17" s="199"/>
      <c r="O17" s="199"/>
      <c r="P17" s="199"/>
      <c r="Q17" s="199"/>
      <c r="R17" s="199"/>
      <c r="S17" s="199"/>
      <c r="T17" s="199"/>
      <c r="U17" s="199"/>
      <c r="V17" s="199" t="s">
        <v>202</v>
      </c>
      <c r="W17" s="199"/>
      <c r="X17" s="199"/>
      <c r="Y17" s="199"/>
      <c r="Z17" s="199"/>
      <c r="AA17" s="199"/>
      <c r="AB17" s="199"/>
      <c r="AC17" s="199"/>
      <c r="AD17" s="199"/>
      <c r="AE17" s="199" t="s">
        <v>4</v>
      </c>
      <c r="AF17" s="199"/>
      <c r="AG17" s="199"/>
      <c r="AH17" s="199" t="s">
        <v>185</v>
      </c>
      <c r="AI17" s="199"/>
      <c r="AJ17" s="199"/>
      <c r="AK17" s="199"/>
      <c r="AL17" s="199"/>
      <c r="AM17" s="199"/>
      <c r="AN17" s="199"/>
      <c r="AO17" s="199"/>
      <c r="AP17" s="286"/>
      <c r="AZ17" s="1">
        <v>18</v>
      </c>
    </row>
    <row r="18" spans="1:52" ht="6" customHeight="1">
      <c r="A18" s="546" t="s">
        <v>161</v>
      </c>
      <c r="B18" s="547"/>
      <c r="C18" s="295" t="s">
        <v>153</v>
      </c>
      <c r="D18" s="297"/>
      <c r="E18" s="513" t="s">
        <v>147</v>
      </c>
      <c r="F18" s="514"/>
      <c r="G18" s="514"/>
      <c r="H18" s="514"/>
      <c r="I18" s="514"/>
      <c r="J18" s="514"/>
      <c r="K18" s="514"/>
      <c r="L18" s="514"/>
      <c r="M18" s="514"/>
      <c r="N18" s="514"/>
      <c r="O18" s="514"/>
      <c r="P18" s="514"/>
      <c r="Q18" s="514"/>
      <c r="R18" s="514"/>
      <c r="S18" s="226"/>
      <c r="T18" s="460" t="s">
        <v>6</v>
      </c>
      <c r="U18" s="461"/>
      <c r="V18" s="627">
        <v>1266137148</v>
      </c>
      <c r="W18" s="628"/>
      <c r="X18" s="628"/>
      <c r="Y18" s="628"/>
      <c r="Z18" s="628"/>
      <c r="AA18" s="628"/>
      <c r="AB18" s="628"/>
      <c r="AC18" s="628"/>
      <c r="AD18" s="629"/>
      <c r="AE18" s="687">
        <v>10</v>
      </c>
      <c r="AF18" s="689" t="s">
        <v>146</v>
      </c>
      <c r="AG18" s="685">
        <v>100</v>
      </c>
      <c r="AH18" s="627">
        <f>TRUNC(V18*AE18/AG18,0)</f>
        <v>126613714</v>
      </c>
      <c r="AI18" s="628"/>
      <c r="AJ18" s="628"/>
      <c r="AK18" s="628"/>
      <c r="AL18" s="628"/>
      <c r="AM18" s="628"/>
      <c r="AN18" s="628"/>
      <c r="AO18" s="628"/>
      <c r="AP18" s="628"/>
    </row>
    <row r="19" spans="1:52" ht="6" customHeight="1">
      <c r="A19" s="458"/>
      <c r="B19" s="548"/>
      <c r="C19" s="551"/>
      <c r="D19" s="552"/>
      <c r="E19" s="499"/>
      <c r="F19" s="500"/>
      <c r="G19" s="500"/>
      <c r="H19" s="500"/>
      <c r="I19" s="500"/>
      <c r="J19" s="500"/>
      <c r="K19" s="500"/>
      <c r="L19" s="500"/>
      <c r="M19" s="500"/>
      <c r="N19" s="500"/>
      <c r="O19" s="500"/>
      <c r="P19" s="500"/>
      <c r="Q19" s="500"/>
      <c r="R19" s="500"/>
      <c r="S19" s="224"/>
      <c r="T19" s="466"/>
      <c r="U19" s="482"/>
      <c r="V19" s="610">
        <f>V18</f>
        <v>1266137148</v>
      </c>
      <c r="W19" s="610"/>
      <c r="X19" s="610"/>
      <c r="Y19" s="610"/>
      <c r="Z19" s="610"/>
      <c r="AA19" s="610"/>
      <c r="AB19" s="610"/>
      <c r="AC19" s="610"/>
      <c r="AD19" s="610"/>
      <c r="AE19" s="688"/>
      <c r="AF19" s="690"/>
      <c r="AG19" s="686"/>
      <c r="AH19" s="610">
        <f>TRUNC(V19*AE18/AG18,0)</f>
        <v>126613714</v>
      </c>
      <c r="AI19" s="610"/>
      <c r="AJ19" s="610"/>
      <c r="AK19" s="610"/>
      <c r="AL19" s="610"/>
      <c r="AM19" s="610"/>
      <c r="AN19" s="610"/>
      <c r="AO19" s="610"/>
      <c r="AP19" s="611"/>
      <c r="AS19" s="48">
        <f>AH19/V19</f>
        <v>9.9999999368156914E-2</v>
      </c>
    </row>
    <row r="20" spans="1:52" ht="6" customHeight="1">
      <c r="A20" s="458"/>
      <c r="B20" s="548"/>
      <c r="C20" s="551"/>
      <c r="D20" s="552"/>
      <c r="E20" s="513" t="s">
        <v>150</v>
      </c>
      <c r="F20" s="514"/>
      <c r="G20" s="514"/>
      <c r="H20" s="514"/>
      <c r="I20" s="514"/>
      <c r="J20" s="514"/>
      <c r="K20" s="514"/>
      <c r="L20" s="514"/>
      <c r="M20" s="514"/>
      <c r="N20" s="514"/>
      <c r="O20" s="514"/>
      <c r="P20" s="514"/>
      <c r="Q20" s="514"/>
      <c r="R20" s="514"/>
      <c r="S20" s="226"/>
      <c r="T20" s="460" t="s">
        <v>7</v>
      </c>
      <c r="U20" s="461"/>
      <c r="V20" s="627"/>
      <c r="W20" s="628"/>
      <c r="X20" s="628"/>
      <c r="Y20" s="628"/>
      <c r="Z20" s="628"/>
      <c r="AA20" s="628"/>
      <c r="AB20" s="628"/>
      <c r="AC20" s="628"/>
      <c r="AD20" s="629"/>
      <c r="AE20" s="687">
        <v>10</v>
      </c>
      <c r="AF20" s="689" t="s">
        <v>146</v>
      </c>
      <c r="AG20" s="685">
        <v>100</v>
      </c>
      <c r="AH20" s="627">
        <f>TRUNC(V20*AE20/AG20,0)</f>
        <v>0</v>
      </c>
      <c r="AI20" s="628"/>
      <c r="AJ20" s="628"/>
      <c r="AK20" s="628"/>
      <c r="AL20" s="628"/>
      <c r="AM20" s="628"/>
      <c r="AN20" s="628"/>
      <c r="AO20" s="628"/>
      <c r="AP20" s="628"/>
    </row>
    <row r="21" spans="1:52" ht="7.5" customHeight="1">
      <c r="A21" s="458"/>
      <c r="B21" s="548"/>
      <c r="C21" s="551"/>
      <c r="D21" s="552"/>
      <c r="E21" s="499"/>
      <c r="F21" s="500"/>
      <c r="G21" s="500"/>
      <c r="H21" s="500"/>
      <c r="I21" s="500"/>
      <c r="J21" s="500"/>
      <c r="K21" s="500"/>
      <c r="L21" s="500"/>
      <c r="M21" s="500"/>
      <c r="N21" s="500"/>
      <c r="O21" s="500"/>
      <c r="P21" s="500"/>
      <c r="Q21" s="500"/>
      <c r="R21" s="500"/>
      <c r="S21" s="224"/>
      <c r="T21" s="466"/>
      <c r="U21" s="482"/>
      <c r="V21" s="610">
        <f>V20</f>
        <v>0</v>
      </c>
      <c r="W21" s="610"/>
      <c r="X21" s="610"/>
      <c r="Y21" s="610"/>
      <c r="Z21" s="610"/>
      <c r="AA21" s="610"/>
      <c r="AB21" s="610"/>
      <c r="AC21" s="610"/>
      <c r="AD21" s="610"/>
      <c r="AE21" s="688"/>
      <c r="AF21" s="690"/>
      <c r="AG21" s="686"/>
      <c r="AH21" s="610">
        <f>TRUNC(V21*AE20/AG20,0)</f>
        <v>0</v>
      </c>
      <c r="AI21" s="610"/>
      <c r="AJ21" s="610"/>
      <c r="AK21" s="610"/>
      <c r="AL21" s="610"/>
      <c r="AM21" s="610"/>
      <c r="AN21" s="610"/>
      <c r="AO21" s="610"/>
      <c r="AP21" s="611"/>
      <c r="AS21" s="48" t="e">
        <f>AH21/V21</f>
        <v>#DIV/0!</v>
      </c>
    </row>
    <row r="22" spans="1:52" ht="6" customHeight="1">
      <c r="A22" s="458"/>
      <c r="B22" s="548"/>
      <c r="C22" s="551"/>
      <c r="D22" s="552"/>
      <c r="E22" s="515" t="s">
        <v>151</v>
      </c>
      <c r="F22" s="516"/>
      <c r="G22" s="516"/>
      <c r="H22" s="516"/>
      <c r="I22" s="516"/>
      <c r="J22" s="516"/>
      <c r="K22" s="516"/>
      <c r="L22" s="516"/>
      <c r="M22" s="516"/>
      <c r="N22" s="516"/>
      <c r="O22" s="516"/>
      <c r="P22" s="516"/>
      <c r="Q22" s="516"/>
      <c r="R22" s="516"/>
      <c r="S22" s="517"/>
      <c r="T22" s="460" t="s">
        <v>9</v>
      </c>
      <c r="U22" s="461"/>
      <c r="V22" s="627"/>
      <c r="W22" s="628"/>
      <c r="X22" s="628"/>
      <c r="Y22" s="628"/>
      <c r="Z22" s="628"/>
      <c r="AA22" s="628"/>
      <c r="AB22" s="628"/>
      <c r="AC22" s="628"/>
      <c r="AD22" s="629"/>
      <c r="AE22" s="687">
        <v>10</v>
      </c>
      <c r="AF22" s="689" t="s">
        <v>146</v>
      </c>
      <c r="AG22" s="685">
        <v>100</v>
      </c>
      <c r="AH22" s="627">
        <f>TRUNC(V22*AE22/AG22,0)</f>
        <v>0</v>
      </c>
      <c r="AI22" s="628"/>
      <c r="AJ22" s="628"/>
      <c r="AK22" s="628"/>
      <c r="AL22" s="628"/>
      <c r="AM22" s="628"/>
      <c r="AN22" s="628"/>
      <c r="AO22" s="628"/>
      <c r="AP22" s="628"/>
    </row>
    <row r="23" spans="1:52" ht="7.5" customHeight="1">
      <c r="A23" s="458"/>
      <c r="B23" s="548"/>
      <c r="C23" s="551"/>
      <c r="D23" s="552"/>
      <c r="E23" s="518"/>
      <c r="F23" s="519"/>
      <c r="G23" s="519"/>
      <c r="H23" s="519"/>
      <c r="I23" s="519"/>
      <c r="J23" s="519"/>
      <c r="K23" s="519"/>
      <c r="L23" s="519"/>
      <c r="M23" s="519"/>
      <c r="N23" s="519"/>
      <c r="O23" s="519"/>
      <c r="P23" s="519"/>
      <c r="Q23" s="519"/>
      <c r="R23" s="519"/>
      <c r="S23" s="520"/>
      <c r="T23" s="466"/>
      <c r="U23" s="482"/>
      <c r="V23" s="610">
        <f>V22</f>
        <v>0</v>
      </c>
      <c r="W23" s="610"/>
      <c r="X23" s="610"/>
      <c r="Y23" s="610"/>
      <c r="Z23" s="610"/>
      <c r="AA23" s="610"/>
      <c r="AB23" s="610"/>
      <c r="AC23" s="610"/>
      <c r="AD23" s="610"/>
      <c r="AE23" s="694"/>
      <c r="AF23" s="695"/>
      <c r="AG23" s="696"/>
      <c r="AH23" s="610">
        <f>TRUNC(V23*AE22/AG22,0)</f>
        <v>0</v>
      </c>
      <c r="AI23" s="610"/>
      <c r="AJ23" s="610"/>
      <c r="AK23" s="610"/>
      <c r="AL23" s="610"/>
      <c r="AM23" s="610"/>
      <c r="AN23" s="610"/>
      <c r="AO23" s="610"/>
      <c r="AP23" s="611"/>
      <c r="AS23" s="48" t="e">
        <f t="shared" ref="AS23:AS71" si="0">AH23/V23</f>
        <v>#DIV/0!</v>
      </c>
    </row>
    <row r="24" spans="1:52" ht="6" customHeight="1">
      <c r="A24" s="458"/>
      <c r="B24" s="548"/>
      <c r="C24" s="551"/>
      <c r="D24" s="552"/>
      <c r="E24" s="513" t="s">
        <v>152</v>
      </c>
      <c r="F24" s="514"/>
      <c r="G24" s="514"/>
      <c r="H24" s="514"/>
      <c r="I24" s="514"/>
      <c r="J24" s="514"/>
      <c r="K24" s="514"/>
      <c r="L24" s="514"/>
      <c r="M24" s="514"/>
      <c r="N24" s="514"/>
      <c r="O24" s="514"/>
      <c r="P24" s="514"/>
      <c r="Q24" s="514"/>
      <c r="R24" s="514"/>
      <c r="S24" s="226"/>
      <c r="T24" s="460" t="s">
        <v>11</v>
      </c>
      <c r="U24" s="461"/>
      <c r="V24" s="627"/>
      <c r="W24" s="628"/>
      <c r="X24" s="628"/>
      <c r="Y24" s="628"/>
      <c r="Z24" s="628"/>
      <c r="AA24" s="628"/>
      <c r="AB24" s="628"/>
      <c r="AC24" s="628"/>
      <c r="AD24" s="629"/>
      <c r="AE24" s="694"/>
      <c r="AF24" s="695"/>
      <c r="AG24" s="696"/>
      <c r="AH24" s="627">
        <f>TRUNC(V24*AE22/AG22,0)</f>
        <v>0</v>
      </c>
      <c r="AI24" s="628"/>
      <c r="AJ24" s="628"/>
      <c r="AK24" s="628"/>
      <c r="AL24" s="628"/>
      <c r="AM24" s="628"/>
      <c r="AN24" s="628"/>
      <c r="AO24" s="628"/>
      <c r="AP24" s="628"/>
    </row>
    <row r="25" spans="1:52" ht="7.5" customHeight="1">
      <c r="A25" s="458"/>
      <c r="B25" s="548"/>
      <c r="C25" s="298"/>
      <c r="D25" s="300"/>
      <c r="E25" s="499"/>
      <c r="F25" s="500"/>
      <c r="G25" s="500"/>
      <c r="H25" s="500"/>
      <c r="I25" s="500"/>
      <c r="J25" s="500"/>
      <c r="K25" s="500"/>
      <c r="L25" s="500"/>
      <c r="M25" s="500"/>
      <c r="N25" s="500"/>
      <c r="O25" s="500"/>
      <c r="P25" s="500"/>
      <c r="Q25" s="500"/>
      <c r="R25" s="500"/>
      <c r="S25" s="224"/>
      <c r="T25" s="466"/>
      <c r="U25" s="482"/>
      <c r="V25" s="610">
        <f>V24</f>
        <v>0</v>
      </c>
      <c r="W25" s="610"/>
      <c r="X25" s="610"/>
      <c r="Y25" s="610"/>
      <c r="Z25" s="610"/>
      <c r="AA25" s="610"/>
      <c r="AB25" s="610"/>
      <c r="AC25" s="610"/>
      <c r="AD25" s="610"/>
      <c r="AE25" s="688"/>
      <c r="AF25" s="690"/>
      <c r="AG25" s="686"/>
      <c r="AH25" s="610">
        <f>TRUNC(V25*AE22/AG22,0)</f>
        <v>0</v>
      </c>
      <c r="AI25" s="610"/>
      <c r="AJ25" s="610"/>
      <c r="AK25" s="610"/>
      <c r="AL25" s="610"/>
      <c r="AM25" s="610"/>
      <c r="AN25" s="610"/>
      <c r="AO25" s="610"/>
      <c r="AP25" s="611"/>
      <c r="AS25" s="48" t="e">
        <f t="shared" si="0"/>
        <v>#DIV/0!</v>
      </c>
    </row>
    <row r="26" spans="1:52" ht="6" customHeight="1">
      <c r="A26" s="458"/>
      <c r="B26" s="548"/>
      <c r="C26" s="557" t="s">
        <v>154</v>
      </c>
      <c r="D26" s="558"/>
      <c r="E26" s="513" t="s">
        <v>147</v>
      </c>
      <c r="F26" s="514"/>
      <c r="G26" s="514"/>
      <c r="H26" s="514"/>
      <c r="I26" s="514"/>
      <c r="J26" s="514"/>
      <c r="K26" s="514"/>
      <c r="L26" s="514"/>
      <c r="M26" s="514"/>
      <c r="N26" s="514"/>
      <c r="O26" s="514"/>
      <c r="P26" s="514"/>
      <c r="Q26" s="514"/>
      <c r="R26" s="514"/>
      <c r="S26" s="226"/>
      <c r="T26" s="460" t="s">
        <v>16</v>
      </c>
      <c r="U26" s="461"/>
      <c r="V26" s="627"/>
      <c r="W26" s="628"/>
      <c r="X26" s="628"/>
      <c r="Y26" s="628"/>
      <c r="Z26" s="628"/>
      <c r="AA26" s="628"/>
      <c r="AB26" s="628"/>
      <c r="AC26" s="628"/>
      <c r="AD26" s="629"/>
      <c r="AE26" s="687">
        <v>0</v>
      </c>
      <c r="AF26" s="689" t="s">
        <v>146</v>
      </c>
      <c r="AG26" s="685">
        <v>100</v>
      </c>
      <c r="AH26" s="627">
        <f>TRUNC(V26*AE26/AG26,0)</f>
        <v>0</v>
      </c>
      <c r="AI26" s="628"/>
      <c r="AJ26" s="628"/>
      <c r="AK26" s="628"/>
      <c r="AL26" s="628"/>
      <c r="AM26" s="628"/>
      <c r="AN26" s="628"/>
      <c r="AO26" s="628"/>
      <c r="AP26" s="628"/>
    </row>
    <row r="27" spans="1:52" ht="7.5" customHeight="1">
      <c r="A27" s="458"/>
      <c r="B27" s="548"/>
      <c r="C27" s="559"/>
      <c r="D27" s="560"/>
      <c r="E27" s="499"/>
      <c r="F27" s="500"/>
      <c r="G27" s="500"/>
      <c r="H27" s="500"/>
      <c r="I27" s="500"/>
      <c r="J27" s="500"/>
      <c r="K27" s="500"/>
      <c r="L27" s="500"/>
      <c r="M27" s="500"/>
      <c r="N27" s="500"/>
      <c r="O27" s="500"/>
      <c r="P27" s="500"/>
      <c r="Q27" s="500"/>
      <c r="R27" s="500"/>
      <c r="S27" s="224"/>
      <c r="T27" s="466"/>
      <c r="U27" s="482"/>
      <c r="V27" s="610">
        <f>V26</f>
        <v>0</v>
      </c>
      <c r="W27" s="610"/>
      <c r="X27" s="610"/>
      <c r="Y27" s="610"/>
      <c r="Z27" s="610"/>
      <c r="AA27" s="610"/>
      <c r="AB27" s="610"/>
      <c r="AC27" s="610"/>
      <c r="AD27" s="610"/>
      <c r="AE27" s="688"/>
      <c r="AF27" s="690"/>
      <c r="AG27" s="686"/>
      <c r="AH27" s="610">
        <f>TRUNC(V27*AE26/AG26,0)</f>
        <v>0</v>
      </c>
      <c r="AI27" s="610"/>
      <c r="AJ27" s="610"/>
      <c r="AK27" s="610"/>
      <c r="AL27" s="610"/>
      <c r="AM27" s="610"/>
      <c r="AN27" s="610"/>
      <c r="AO27" s="610"/>
      <c r="AP27" s="611"/>
      <c r="AS27" s="48" t="e">
        <f t="shared" si="0"/>
        <v>#DIV/0!</v>
      </c>
    </row>
    <row r="28" spans="1:52" ht="6" customHeight="1">
      <c r="A28" s="458"/>
      <c r="B28" s="548"/>
      <c r="C28" s="559"/>
      <c r="D28" s="560"/>
      <c r="E28" s="513" t="s">
        <v>40</v>
      </c>
      <c r="F28" s="514"/>
      <c r="G28" s="514"/>
      <c r="H28" s="514"/>
      <c r="I28" s="514"/>
      <c r="J28" s="514"/>
      <c r="K28" s="514"/>
      <c r="L28" s="514"/>
      <c r="M28" s="514"/>
      <c r="N28" s="514"/>
      <c r="O28" s="514"/>
      <c r="P28" s="514"/>
      <c r="Q28" s="514"/>
      <c r="R28" s="514"/>
      <c r="S28" s="226"/>
      <c r="T28" s="460" t="s">
        <v>19</v>
      </c>
      <c r="U28" s="461"/>
      <c r="V28" s="627"/>
      <c r="W28" s="628"/>
      <c r="X28" s="628"/>
      <c r="Y28" s="628"/>
      <c r="Z28" s="628"/>
      <c r="AA28" s="628"/>
      <c r="AB28" s="628"/>
      <c r="AC28" s="628"/>
      <c r="AD28" s="629"/>
      <c r="AE28" s="687">
        <v>0</v>
      </c>
      <c r="AF28" s="689" t="s">
        <v>146</v>
      </c>
      <c r="AG28" s="685">
        <v>100</v>
      </c>
      <c r="AH28" s="627">
        <f>TRUNC(V28*AE28/AG28,0)</f>
        <v>0</v>
      </c>
      <c r="AI28" s="628"/>
      <c r="AJ28" s="628"/>
      <c r="AK28" s="628"/>
      <c r="AL28" s="628"/>
      <c r="AM28" s="628"/>
      <c r="AN28" s="628"/>
      <c r="AO28" s="628"/>
      <c r="AP28" s="628"/>
    </row>
    <row r="29" spans="1:52" ht="7.5" customHeight="1">
      <c r="A29" s="458"/>
      <c r="B29" s="548"/>
      <c r="C29" s="561"/>
      <c r="D29" s="562"/>
      <c r="E29" s="499"/>
      <c r="F29" s="500"/>
      <c r="G29" s="500"/>
      <c r="H29" s="500"/>
      <c r="I29" s="500"/>
      <c r="J29" s="500"/>
      <c r="K29" s="500"/>
      <c r="L29" s="500"/>
      <c r="M29" s="500"/>
      <c r="N29" s="500"/>
      <c r="O29" s="500"/>
      <c r="P29" s="500"/>
      <c r="Q29" s="500"/>
      <c r="R29" s="500"/>
      <c r="S29" s="224"/>
      <c r="T29" s="466"/>
      <c r="U29" s="482"/>
      <c r="V29" s="610">
        <f>V28</f>
        <v>0</v>
      </c>
      <c r="W29" s="610"/>
      <c r="X29" s="610"/>
      <c r="Y29" s="610"/>
      <c r="Z29" s="610"/>
      <c r="AA29" s="610"/>
      <c r="AB29" s="610"/>
      <c r="AC29" s="610"/>
      <c r="AD29" s="610"/>
      <c r="AE29" s="688"/>
      <c r="AF29" s="690"/>
      <c r="AG29" s="686"/>
      <c r="AH29" s="610">
        <f>TRUNC(V29*AE28/AG28,0)</f>
        <v>0</v>
      </c>
      <c r="AI29" s="610"/>
      <c r="AJ29" s="610"/>
      <c r="AK29" s="610"/>
      <c r="AL29" s="610"/>
      <c r="AM29" s="610"/>
      <c r="AN29" s="610"/>
      <c r="AO29" s="610"/>
      <c r="AP29" s="611"/>
      <c r="AS29" s="48" t="e">
        <f t="shared" si="0"/>
        <v>#DIV/0!</v>
      </c>
    </row>
    <row r="30" spans="1:52" ht="6" customHeight="1">
      <c r="A30" s="458"/>
      <c r="B30" s="548"/>
      <c r="C30" s="513" t="s">
        <v>155</v>
      </c>
      <c r="D30" s="514"/>
      <c r="E30" s="514"/>
      <c r="F30" s="514"/>
      <c r="G30" s="514"/>
      <c r="H30" s="514"/>
      <c r="I30" s="514"/>
      <c r="J30" s="514"/>
      <c r="K30" s="514"/>
      <c r="L30" s="514"/>
      <c r="M30" s="514"/>
      <c r="N30" s="514"/>
      <c r="O30" s="514"/>
      <c r="P30" s="514"/>
      <c r="Q30" s="514"/>
      <c r="R30" s="514"/>
      <c r="S30" s="226"/>
      <c r="T30" s="460" t="s">
        <v>21</v>
      </c>
      <c r="U30" s="461"/>
      <c r="V30" s="627"/>
      <c r="W30" s="628"/>
      <c r="X30" s="628"/>
      <c r="Y30" s="628"/>
      <c r="Z30" s="628"/>
      <c r="AA30" s="628"/>
      <c r="AB30" s="628"/>
      <c r="AC30" s="628"/>
      <c r="AD30" s="629"/>
      <c r="AE30" s="106"/>
      <c r="AF30" s="689" t="s">
        <v>146</v>
      </c>
      <c r="AG30" s="100">
        <v>100</v>
      </c>
      <c r="AH30" s="627">
        <f>TRUNC(V30*AE30/AG30,0)</f>
        <v>0</v>
      </c>
      <c r="AI30" s="628"/>
      <c r="AJ30" s="628"/>
      <c r="AK30" s="628"/>
      <c r="AL30" s="628"/>
      <c r="AM30" s="628"/>
      <c r="AN30" s="628"/>
      <c r="AO30" s="628"/>
      <c r="AP30" s="628"/>
    </row>
    <row r="31" spans="1:52" ht="7.5" customHeight="1">
      <c r="A31" s="458"/>
      <c r="B31" s="548"/>
      <c r="C31" s="499"/>
      <c r="D31" s="500"/>
      <c r="E31" s="500"/>
      <c r="F31" s="500"/>
      <c r="G31" s="500"/>
      <c r="H31" s="500"/>
      <c r="I31" s="500"/>
      <c r="J31" s="500"/>
      <c r="K31" s="500"/>
      <c r="L31" s="500"/>
      <c r="M31" s="500"/>
      <c r="N31" s="500"/>
      <c r="O31" s="500"/>
      <c r="P31" s="500"/>
      <c r="Q31" s="500"/>
      <c r="R31" s="500"/>
      <c r="S31" s="224"/>
      <c r="T31" s="466"/>
      <c r="U31" s="482"/>
      <c r="V31" s="610">
        <f>V30</f>
        <v>0</v>
      </c>
      <c r="W31" s="610"/>
      <c r="X31" s="610"/>
      <c r="Y31" s="610"/>
      <c r="Z31" s="610"/>
      <c r="AA31" s="610"/>
      <c r="AB31" s="610"/>
      <c r="AC31" s="610"/>
      <c r="AD31" s="610"/>
      <c r="AE31" s="107"/>
      <c r="AF31" s="690"/>
      <c r="AG31" s="101">
        <v>100</v>
      </c>
      <c r="AH31" s="610">
        <f>TRUNC(V31*AE31/AG31,0)</f>
        <v>0</v>
      </c>
      <c r="AI31" s="610"/>
      <c r="AJ31" s="610"/>
      <c r="AK31" s="610"/>
      <c r="AL31" s="610"/>
      <c r="AM31" s="610"/>
      <c r="AN31" s="610"/>
      <c r="AO31" s="610"/>
      <c r="AP31" s="611"/>
      <c r="AS31" s="48" t="e">
        <f t="shared" si="0"/>
        <v>#DIV/0!</v>
      </c>
    </row>
    <row r="32" spans="1:52" ht="6" customHeight="1">
      <c r="A32" s="458"/>
      <c r="B32" s="548"/>
      <c r="C32" s="513" t="s">
        <v>156</v>
      </c>
      <c r="D32" s="514"/>
      <c r="E32" s="514"/>
      <c r="F32" s="514"/>
      <c r="G32" s="514"/>
      <c r="H32" s="514"/>
      <c r="I32" s="514"/>
      <c r="J32" s="514"/>
      <c r="K32" s="514"/>
      <c r="L32" s="514"/>
      <c r="M32" s="514"/>
      <c r="N32" s="514"/>
      <c r="O32" s="514"/>
      <c r="P32" s="514"/>
      <c r="Q32" s="514"/>
      <c r="R32" s="514"/>
      <c r="S32" s="226"/>
      <c r="T32" s="460" t="s">
        <v>25</v>
      </c>
      <c r="U32" s="461"/>
      <c r="V32" s="627"/>
      <c r="W32" s="628"/>
      <c r="X32" s="628"/>
      <c r="Y32" s="628"/>
      <c r="Z32" s="628"/>
      <c r="AA32" s="628"/>
      <c r="AB32" s="628"/>
      <c r="AC32" s="628"/>
      <c r="AD32" s="629"/>
      <c r="AE32" s="72"/>
      <c r="AF32" s="102"/>
      <c r="AG32" s="100"/>
      <c r="AH32" s="627">
        <v>0</v>
      </c>
      <c r="AI32" s="628"/>
      <c r="AJ32" s="628"/>
      <c r="AK32" s="628"/>
      <c r="AL32" s="628"/>
      <c r="AM32" s="628"/>
      <c r="AN32" s="628"/>
      <c r="AO32" s="628"/>
      <c r="AP32" s="628"/>
    </row>
    <row r="33" spans="1:45" ht="7.5" customHeight="1">
      <c r="A33" s="458"/>
      <c r="B33" s="548"/>
      <c r="C33" s="499"/>
      <c r="D33" s="500"/>
      <c r="E33" s="500"/>
      <c r="F33" s="500"/>
      <c r="G33" s="500"/>
      <c r="H33" s="500"/>
      <c r="I33" s="500"/>
      <c r="J33" s="500"/>
      <c r="K33" s="500"/>
      <c r="L33" s="500"/>
      <c r="M33" s="500"/>
      <c r="N33" s="500"/>
      <c r="O33" s="500"/>
      <c r="P33" s="500"/>
      <c r="Q33" s="500"/>
      <c r="R33" s="500"/>
      <c r="S33" s="224"/>
      <c r="T33" s="466"/>
      <c r="U33" s="482"/>
      <c r="V33" s="610">
        <f>V32</f>
        <v>0</v>
      </c>
      <c r="W33" s="610"/>
      <c r="X33" s="610"/>
      <c r="Y33" s="610"/>
      <c r="Z33" s="610"/>
      <c r="AA33" s="610"/>
      <c r="AB33" s="610"/>
      <c r="AC33" s="610"/>
      <c r="AD33" s="610"/>
      <c r="AE33" s="675"/>
      <c r="AF33" s="676"/>
      <c r="AG33" s="677"/>
      <c r="AH33" s="678">
        <f>AH32</f>
        <v>0</v>
      </c>
      <c r="AI33" s="679"/>
      <c r="AJ33" s="679"/>
      <c r="AK33" s="679"/>
      <c r="AL33" s="679"/>
      <c r="AM33" s="679"/>
      <c r="AN33" s="679"/>
      <c r="AO33" s="679"/>
      <c r="AP33" s="680"/>
      <c r="AS33" s="48" t="e">
        <f t="shared" si="0"/>
        <v>#DIV/0!</v>
      </c>
    </row>
    <row r="34" spans="1:45" ht="6" customHeight="1">
      <c r="A34" s="458"/>
      <c r="B34" s="548"/>
      <c r="C34" s="513" t="s">
        <v>22</v>
      </c>
      <c r="D34" s="514"/>
      <c r="E34" s="514"/>
      <c r="F34" s="514"/>
      <c r="G34" s="514"/>
      <c r="H34" s="514"/>
      <c r="I34" s="514"/>
      <c r="J34" s="514"/>
      <c r="K34" s="514"/>
      <c r="L34" s="514"/>
      <c r="M34" s="514"/>
      <c r="N34" s="514"/>
      <c r="O34" s="514"/>
      <c r="P34" s="514"/>
      <c r="Q34" s="514"/>
      <c r="R34" s="514"/>
      <c r="S34" s="226"/>
      <c r="T34" s="460" t="s">
        <v>26</v>
      </c>
      <c r="U34" s="461"/>
      <c r="V34" s="627">
        <f>SUM(V18,V20,V22,V24,V26,V28,V30,V32)</f>
        <v>1266137148</v>
      </c>
      <c r="W34" s="628"/>
      <c r="X34" s="628"/>
      <c r="Y34" s="628"/>
      <c r="Z34" s="628"/>
      <c r="AA34" s="628"/>
      <c r="AB34" s="628"/>
      <c r="AC34" s="628"/>
      <c r="AD34" s="629"/>
      <c r="AE34" s="295" t="s">
        <v>289</v>
      </c>
      <c r="AF34" s="296"/>
      <c r="AG34" s="297"/>
      <c r="AH34" s="627">
        <f>SUM(AH18,AH20,AH22,AH24,AH26,AH28,AH30,AH32)</f>
        <v>126613714</v>
      </c>
      <c r="AI34" s="628"/>
      <c r="AJ34" s="628"/>
      <c r="AK34" s="628"/>
      <c r="AL34" s="628"/>
      <c r="AM34" s="628"/>
      <c r="AN34" s="628"/>
      <c r="AO34" s="628"/>
      <c r="AP34" s="628"/>
    </row>
    <row r="35" spans="1:45" ht="7.5" customHeight="1">
      <c r="A35" s="549"/>
      <c r="B35" s="550"/>
      <c r="C35" s="499"/>
      <c r="D35" s="500"/>
      <c r="E35" s="500"/>
      <c r="F35" s="500"/>
      <c r="G35" s="500"/>
      <c r="H35" s="500"/>
      <c r="I35" s="500"/>
      <c r="J35" s="500"/>
      <c r="K35" s="500"/>
      <c r="L35" s="500"/>
      <c r="M35" s="500"/>
      <c r="N35" s="500"/>
      <c r="O35" s="500"/>
      <c r="P35" s="500"/>
      <c r="Q35" s="500"/>
      <c r="R35" s="500"/>
      <c r="S35" s="224"/>
      <c r="T35" s="697"/>
      <c r="U35" s="698"/>
      <c r="V35" s="681">
        <f>SUM(V19,V21,V23,V25,V27,V29,V31,V33)</f>
        <v>1266137148</v>
      </c>
      <c r="W35" s="681"/>
      <c r="X35" s="681"/>
      <c r="Y35" s="681"/>
      <c r="Z35" s="681"/>
      <c r="AA35" s="681"/>
      <c r="AB35" s="681"/>
      <c r="AC35" s="681"/>
      <c r="AD35" s="681"/>
      <c r="AE35" s="699"/>
      <c r="AF35" s="700"/>
      <c r="AG35" s="701"/>
      <c r="AH35" s="682">
        <f>SUM(AH19,AH21,AH23,AH25,AH27,AH29,AH31,AH33)</f>
        <v>126613714</v>
      </c>
      <c r="AI35" s="683"/>
      <c r="AJ35" s="683"/>
      <c r="AK35" s="683"/>
      <c r="AL35" s="683"/>
      <c r="AM35" s="683"/>
      <c r="AN35" s="683"/>
      <c r="AO35" s="683"/>
      <c r="AP35" s="684"/>
      <c r="AS35" s="48">
        <f t="shared" si="0"/>
        <v>9.9999999368156914E-2</v>
      </c>
    </row>
    <row r="36" spans="1:45" ht="6" customHeight="1">
      <c r="A36" s="458" t="s">
        <v>160</v>
      </c>
      <c r="B36" s="548"/>
      <c r="C36" s="553" t="s">
        <v>157</v>
      </c>
      <c r="D36" s="554"/>
      <c r="E36" s="554"/>
      <c r="F36" s="513" t="s">
        <v>158</v>
      </c>
      <c r="G36" s="514"/>
      <c r="H36" s="514"/>
      <c r="I36" s="514"/>
      <c r="J36" s="514"/>
      <c r="K36" s="514"/>
      <c r="L36" s="514"/>
      <c r="M36" s="514"/>
      <c r="N36" s="514"/>
      <c r="O36" s="514"/>
      <c r="P36" s="514"/>
      <c r="Q36" s="514"/>
      <c r="R36" s="514"/>
      <c r="S36" s="226"/>
      <c r="T36" s="667" t="s">
        <v>27</v>
      </c>
      <c r="U36" s="668"/>
      <c r="V36" s="691">
        <v>615466722</v>
      </c>
      <c r="W36" s="692"/>
      <c r="X36" s="692"/>
      <c r="Y36" s="692"/>
      <c r="Z36" s="692"/>
      <c r="AA36" s="692"/>
      <c r="AB36" s="692"/>
      <c r="AC36" s="692"/>
      <c r="AD36" s="693"/>
      <c r="AE36" s="75"/>
      <c r="AF36" s="76"/>
      <c r="AG36" s="77"/>
      <c r="AH36" s="691">
        <v>61546625</v>
      </c>
      <c r="AI36" s="692"/>
      <c r="AJ36" s="692"/>
      <c r="AK36" s="692"/>
      <c r="AL36" s="692"/>
      <c r="AM36" s="692"/>
      <c r="AN36" s="692"/>
      <c r="AO36" s="692"/>
      <c r="AP36" s="692"/>
    </row>
    <row r="37" spans="1:45" ht="7.5" customHeight="1">
      <c r="A37" s="458"/>
      <c r="B37" s="548"/>
      <c r="C37" s="553"/>
      <c r="D37" s="554"/>
      <c r="E37" s="554"/>
      <c r="F37" s="499"/>
      <c r="G37" s="500"/>
      <c r="H37" s="500"/>
      <c r="I37" s="500"/>
      <c r="J37" s="500"/>
      <c r="K37" s="500"/>
      <c r="L37" s="500"/>
      <c r="M37" s="500"/>
      <c r="N37" s="500"/>
      <c r="O37" s="500"/>
      <c r="P37" s="500"/>
      <c r="Q37" s="500"/>
      <c r="R37" s="500"/>
      <c r="S37" s="224"/>
      <c r="T37" s="466"/>
      <c r="U37" s="482"/>
      <c r="V37" s="610">
        <f>V36</f>
        <v>615466722</v>
      </c>
      <c r="W37" s="610"/>
      <c r="X37" s="610"/>
      <c r="Y37" s="610"/>
      <c r="Z37" s="610"/>
      <c r="AA37" s="610"/>
      <c r="AB37" s="610"/>
      <c r="AC37" s="610"/>
      <c r="AD37" s="610"/>
      <c r="AE37" s="218"/>
      <c r="AF37" s="218"/>
      <c r="AG37" s="218"/>
      <c r="AH37" s="610">
        <f>AH36</f>
        <v>61546625</v>
      </c>
      <c r="AI37" s="610"/>
      <c r="AJ37" s="610"/>
      <c r="AK37" s="610"/>
      <c r="AL37" s="610"/>
      <c r="AM37" s="610"/>
      <c r="AN37" s="610"/>
      <c r="AO37" s="610"/>
      <c r="AP37" s="611"/>
      <c r="AS37" s="48">
        <f t="shared" si="0"/>
        <v>9.9999923310232192E-2</v>
      </c>
    </row>
    <row r="38" spans="1:45" ht="6" customHeight="1">
      <c r="A38" s="458"/>
      <c r="B38" s="548"/>
      <c r="C38" s="553"/>
      <c r="D38" s="554"/>
      <c r="E38" s="554"/>
      <c r="F38" s="515" t="s">
        <v>297</v>
      </c>
      <c r="G38" s="516"/>
      <c r="H38" s="516"/>
      <c r="I38" s="516"/>
      <c r="J38" s="516"/>
      <c r="K38" s="516"/>
      <c r="L38" s="516"/>
      <c r="M38" s="516"/>
      <c r="N38" s="516"/>
      <c r="O38" s="516"/>
      <c r="P38" s="516"/>
      <c r="Q38" s="516"/>
      <c r="R38" s="516"/>
      <c r="S38" s="517"/>
      <c r="T38" s="460" t="s">
        <v>298</v>
      </c>
      <c r="U38" s="461"/>
      <c r="V38" s="669"/>
      <c r="W38" s="670"/>
      <c r="X38" s="670"/>
      <c r="Y38" s="670"/>
      <c r="Z38" s="670"/>
      <c r="AA38" s="670"/>
      <c r="AB38" s="670"/>
      <c r="AC38" s="670"/>
      <c r="AD38" s="671"/>
      <c r="AE38" s="295"/>
      <c r="AF38" s="296"/>
      <c r="AG38" s="297"/>
      <c r="AH38" s="627">
        <v>0</v>
      </c>
      <c r="AI38" s="628"/>
      <c r="AJ38" s="628"/>
      <c r="AK38" s="628"/>
      <c r="AL38" s="628"/>
      <c r="AM38" s="628"/>
      <c r="AN38" s="628"/>
      <c r="AO38" s="628"/>
      <c r="AP38" s="628"/>
    </row>
    <row r="39" spans="1:45" ht="7.5" customHeight="1">
      <c r="A39" s="458"/>
      <c r="B39" s="548"/>
      <c r="C39" s="553"/>
      <c r="D39" s="554"/>
      <c r="E39" s="554"/>
      <c r="F39" s="518"/>
      <c r="G39" s="519"/>
      <c r="H39" s="519"/>
      <c r="I39" s="519"/>
      <c r="J39" s="519"/>
      <c r="K39" s="519"/>
      <c r="L39" s="519"/>
      <c r="M39" s="519"/>
      <c r="N39" s="519"/>
      <c r="O39" s="519"/>
      <c r="P39" s="519"/>
      <c r="Q39" s="519"/>
      <c r="R39" s="519"/>
      <c r="S39" s="520"/>
      <c r="T39" s="466"/>
      <c r="U39" s="482"/>
      <c r="V39" s="672"/>
      <c r="W39" s="673"/>
      <c r="X39" s="673"/>
      <c r="Y39" s="673"/>
      <c r="Z39" s="673"/>
      <c r="AA39" s="673"/>
      <c r="AB39" s="673"/>
      <c r="AC39" s="673"/>
      <c r="AD39" s="674"/>
      <c r="AE39" s="218"/>
      <c r="AF39" s="218"/>
      <c r="AG39" s="218"/>
      <c r="AH39" s="610">
        <f>AH38</f>
        <v>0</v>
      </c>
      <c r="AI39" s="610"/>
      <c r="AJ39" s="610"/>
      <c r="AK39" s="610"/>
      <c r="AL39" s="610"/>
      <c r="AM39" s="610"/>
      <c r="AN39" s="610"/>
      <c r="AO39" s="610"/>
      <c r="AP39" s="611"/>
      <c r="AS39" s="48"/>
    </row>
    <row r="40" spans="1:45" ht="6" customHeight="1">
      <c r="A40" s="458"/>
      <c r="B40" s="548"/>
      <c r="C40" s="553"/>
      <c r="D40" s="554"/>
      <c r="E40" s="554"/>
      <c r="F40" s="515" t="s">
        <v>159</v>
      </c>
      <c r="G40" s="516"/>
      <c r="H40" s="516"/>
      <c r="I40" s="516"/>
      <c r="J40" s="516"/>
      <c r="K40" s="516"/>
      <c r="L40" s="516"/>
      <c r="M40" s="516"/>
      <c r="N40" s="516"/>
      <c r="O40" s="516"/>
      <c r="P40" s="516"/>
      <c r="Q40" s="516"/>
      <c r="R40" s="516"/>
      <c r="S40" s="517"/>
      <c r="T40" s="460" t="s">
        <v>28</v>
      </c>
      <c r="U40" s="461"/>
      <c r="V40" s="627">
        <v>2500000</v>
      </c>
      <c r="W40" s="628"/>
      <c r="X40" s="628"/>
      <c r="Y40" s="628"/>
      <c r="Z40" s="628"/>
      <c r="AA40" s="628"/>
      <c r="AB40" s="628"/>
      <c r="AC40" s="628"/>
      <c r="AD40" s="629"/>
      <c r="AE40" s="295"/>
      <c r="AF40" s="296"/>
      <c r="AG40" s="297"/>
      <c r="AH40" s="627">
        <v>250000</v>
      </c>
      <c r="AI40" s="628"/>
      <c r="AJ40" s="628"/>
      <c r="AK40" s="628"/>
      <c r="AL40" s="628"/>
      <c r="AM40" s="628"/>
      <c r="AN40" s="628"/>
      <c r="AO40" s="628"/>
      <c r="AP40" s="628"/>
    </row>
    <row r="41" spans="1:45" ht="7.5" customHeight="1">
      <c r="A41" s="458"/>
      <c r="B41" s="548"/>
      <c r="C41" s="555"/>
      <c r="D41" s="556"/>
      <c r="E41" s="556"/>
      <c r="F41" s="518"/>
      <c r="G41" s="519"/>
      <c r="H41" s="519"/>
      <c r="I41" s="519"/>
      <c r="J41" s="519"/>
      <c r="K41" s="519"/>
      <c r="L41" s="519"/>
      <c r="M41" s="519"/>
      <c r="N41" s="519"/>
      <c r="O41" s="519"/>
      <c r="P41" s="519"/>
      <c r="Q41" s="519"/>
      <c r="R41" s="519"/>
      <c r="S41" s="520"/>
      <c r="T41" s="466"/>
      <c r="U41" s="482"/>
      <c r="V41" s="610">
        <f>V40</f>
        <v>2500000</v>
      </c>
      <c r="W41" s="610"/>
      <c r="X41" s="610"/>
      <c r="Y41" s="610"/>
      <c r="Z41" s="610"/>
      <c r="AA41" s="610"/>
      <c r="AB41" s="610"/>
      <c r="AC41" s="610"/>
      <c r="AD41" s="610"/>
      <c r="AE41" s="218"/>
      <c r="AF41" s="218"/>
      <c r="AG41" s="218"/>
      <c r="AH41" s="610">
        <f>AH40</f>
        <v>250000</v>
      </c>
      <c r="AI41" s="610"/>
      <c r="AJ41" s="610"/>
      <c r="AK41" s="610"/>
      <c r="AL41" s="610"/>
      <c r="AM41" s="610"/>
      <c r="AN41" s="610"/>
      <c r="AO41" s="610"/>
      <c r="AP41" s="611"/>
      <c r="AS41" s="48">
        <f t="shared" si="0"/>
        <v>0.1</v>
      </c>
    </row>
    <row r="42" spans="1:45" ht="6" customHeight="1">
      <c r="A42" s="458"/>
      <c r="B42" s="548"/>
      <c r="C42" s="513" t="s">
        <v>155</v>
      </c>
      <c r="D42" s="514"/>
      <c r="E42" s="514"/>
      <c r="F42" s="514"/>
      <c r="G42" s="514"/>
      <c r="H42" s="514"/>
      <c r="I42" s="514"/>
      <c r="J42" s="514"/>
      <c r="K42" s="514"/>
      <c r="L42" s="514"/>
      <c r="M42" s="514"/>
      <c r="N42" s="514"/>
      <c r="O42" s="514"/>
      <c r="P42" s="514"/>
      <c r="Q42" s="514"/>
      <c r="R42" s="514"/>
      <c r="S42" s="226"/>
      <c r="T42" s="460" t="s">
        <v>29</v>
      </c>
      <c r="U42" s="461"/>
      <c r="V42" s="627">
        <v>0</v>
      </c>
      <c r="W42" s="628"/>
      <c r="X42" s="628"/>
      <c r="Y42" s="628"/>
      <c r="Z42" s="628"/>
      <c r="AA42" s="628"/>
      <c r="AB42" s="628"/>
      <c r="AC42" s="628"/>
      <c r="AD42" s="629"/>
      <c r="AE42" s="295"/>
      <c r="AF42" s="296"/>
      <c r="AG42" s="297"/>
      <c r="AH42" s="627">
        <v>0</v>
      </c>
      <c r="AI42" s="628"/>
      <c r="AJ42" s="628"/>
      <c r="AK42" s="628"/>
      <c r="AL42" s="628"/>
      <c r="AM42" s="628"/>
      <c r="AN42" s="628"/>
      <c r="AO42" s="628"/>
      <c r="AP42" s="628"/>
    </row>
    <row r="43" spans="1:45" ht="7.5" customHeight="1">
      <c r="A43" s="458"/>
      <c r="B43" s="548"/>
      <c r="C43" s="499"/>
      <c r="D43" s="500"/>
      <c r="E43" s="500"/>
      <c r="F43" s="500"/>
      <c r="G43" s="500"/>
      <c r="H43" s="500"/>
      <c r="I43" s="500"/>
      <c r="J43" s="500"/>
      <c r="K43" s="500"/>
      <c r="L43" s="500"/>
      <c r="M43" s="500"/>
      <c r="N43" s="500"/>
      <c r="O43" s="500"/>
      <c r="P43" s="500"/>
      <c r="Q43" s="500"/>
      <c r="R43" s="500"/>
      <c r="S43" s="224"/>
      <c r="T43" s="466"/>
      <c r="U43" s="482"/>
      <c r="V43" s="610">
        <f>V42</f>
        <v>0</v>
      </c>
      <c r="W43" s="610"/>
      <c r="X43" s="610"/>
      <c r="Y43" s="610"/>
      <c r="Z43" s="610"/>
      <c r="AA43" s="610"/>
      <c r="AB43" s="610"/>
      <c r="AC43" s="610"/>
      <c r="AD43" s="610"/>
      <c r="AE43" s="218"/>
      <c r="AF43" s="218"/>
      <c r="AG43" s="218"/>
      <c r="AH43" s="610">
        <f>AH42</f>
        <v>0</v>
      </c>
      <c r="AI43" s="610"/>
      <c r="AJ43" s="610"/>
      <c r="AK43" s="610"/>
      <c r="AL43" s="610"/>
      <c r="AM43" s="610"/>
      <c r="AN43" s="610"/>
      <c r="AO43" s="610"/>
      <c r="AP43" s="611"/>
      <c r="AS43" s="48" t="e">
        <f t="shared" si="0"/>
        <v>#DIV/0!</v>
      </c>
    </row>
    <row r="44" spans="1:45" ht="6" customHeight="1">
      <c r="A44" s="458"/>
      <c r="B44" s="548"/>
      <c r="C44" s="513" t="s">
        <v>150</v>
      </c>
      <c r="D44" s="514"/>
      <c r="E44" s="514"/>
      <c r="F44" s="514"/>
      <c r="G44" s="514"/>
      <c r="H44" s="514"/>
      <c r="I44" s="514"/>
      <c r="J44" s="514"/>
      <c r="K44" s="514"/>
      <c r="L44" s="514"/>
      <c r="M44" s="514"/>
      <c r="N44" s="514"/>
      <c r="O44" s="514"/>
      <c r="P44" s="514"/>
      <c r="Q44" s="514"/>
      <c r="R44" s="514"/>
      <c r="S44" s="226"/>
      <c r="T44" s="460" t="s">
        <v>30</v>
      </c>
      <c r="U44" s="461"/>
      <c r="V44" s="627">
        <v>0</v>
      </c>
      <c r="W44" s="628"/>
      <c r="X44" s="628"/>
      <c r="Y44" s="628"/>
      <c r="Z44" s="628"/>
      <c r="AA44" s="628"/>
      <c r="AB44" s="628"/>
      <c r="AC44" s="628"/>
      <c r="AD44" s="629"/>
      <c r="AE44" s="295"/>
      <c r="AF44" s="296"/>
      <c r="AG44" s="297"/>
      <c r="AH44" s="627">
        <v>0</v>
      </c>
      <c r="AI44" s="628"/>
      <c r="AJ44" s="628"/>
      <c r="AK44" s="628"/>
      <c r="AL44" s="628"/>
      <c r="AM44" s="628"/>
      <c r="AN44" s="628"/>
      <c r="AO44" s="628"/>
      <c r="AP44" s="628"/>
    </row>
    <row r="45" spans="1:45" ht="7.5" customHeight="1">
      <c r="A45" s="458"/>
      <c r="B45" s="548"/>
      <c r="C45" s="499"/>
      <c r="D45" s="500"/>
      <c r="E45" s="500"/>
      <c r="F45" s="500"/>
      <c r="G45" s="500"/>
      <c r="H45" s="500"/>
      <c r="I45" s="500"/>
      <c r="J45" s="500"/>
      <c r="K45" s="500"/>
      <c r="L45" s="500"/>
      <c r="M45" s="500"/>
      <c r="N45" s="500"/>
      <c r="O45" s="500"/>
      <c r="P45" s="500"/>
      <c r="Q45" s="500"/>
      <c r="R45" s="500"/>
      <c r="S45" s="224"/>
      <c r="T45" s="466"/>
      <c r="U45" s="482"/>
      <c r="V45" s="610">
        <f>V44</f>
        <v>0</v>
      </c>
      <c r="W45" s="610"/>
      <c r="X45" s="610"/>
      <c r="Y45" s="610"/>
      <c r="Z45" s="610"/>
      <c r="AA45" s="610"/>
      <c r="AB45" s="610"/>
      <c r="AC45" s="610"/>
      <c r="AD45" s="610"/>
      <c r="AE45" s="218"/>
      <c r="AF45" s="218"/>
      <c r="AG45" s="218"/>
      <c r="AH45" s="610">
        <f>AH44</f>
        <v>0</v>
      </c>
      <c r="AI45" s="610"/>
      <c r="AJ45" s="610"/>
      <c r="AK45" s="610"/>
      <c r="AL45" s="610"/>
      <c r="AM45" s="610"/>
      <c r="AN45" s="610"/>
      <c r="AO45" s="610"/>
      <c r="AP45" s="611"/>
      <c r="AS45" s="48" t="e">
        <f t="shared" si="0"/>
        <v>#DIV/0!</v>
      </c>
    </row>
    <row r="46" spans="1:45" ht="6" customHeight="1">
      <c r="A46" s="458"/>
      <c r="B46" s="548"/>
      <c r="C46" s="513" t="s">
        <v>299</v>
      </c>
      <c r="D46" s="514"/>
      <c r="E46" s="514"/>
      <c r="F46" s="514"/>
      <c r="G46" s="514"/>
      <c r="H46" s="514"/>
      <c r="I46" s="514"/>
      <c r="J46" s="514"/>
      <c r="K46" s="514"/>
      <c r="L46" s="514"/>
      <c r="M46" s="514"/>
      <c r="N46" s="514"/>
      <c r="O46" s="514"/>
      <c r="P46" s="514"/>
      <c r="Q46" s="514"/>
      <c r="R46" s="514"/>
      <c r="S46" s="226"/>
      <c r="T46" s="460" t="s">
        <v>31</v>
      </c>
      <c r="U46" s="461"/>
      <c r="V46" s="627">
        <v>437048918</v>
      </c>
      <c r="W46" s="628"/>
      <c r="X46" s="628"/>
      <c r="Y46" s="628"/>
      <c r="Z46" s="628"/>
      <c r="AA46" s="628"/>
      <c r="AB46" s="628"/>
      <c r="AC46" s="628"/>
      <c r="AD46" s="629"/>
      <c r="AE46" s="295"/>
      <c r="AF46" s="296"/>
      <c r="AG46" s="297"/>
      <c r="AH46" s="627">
        <f>AJ129</f>
        <v>17330306</v>
      </c>
      <c r="AI46" s="628"/>
      <c r="AJ46" s="628"/>
      <c r="AK46" s="628"/>
      <c r="AL46" s="628"/>
      <c r="AM46" s="628"/>
      <c r="AN46" s="628"/>
      <c r="AO46" s="628"/>
      <c r="AP46" s="628"/>
    </row>
    <row r="47" spans="1:45" ht="7.5" customHeight="1">
      <c r="A47" s="458"/>
      <c r="B47" s="548"/>
      <c r="C47" s="499"/>
      <c r="D47" s="500"/>
      <c r="E47" s="500"/>
      <c r="F47" s="500"/>
      <c r="G47" s="500"/>
      <c r="H47" s="500"/>
      <c r="I47" s="500"/>
      <c r="J47" s="500"/>
      <c r="K47" s="500"/>
      <c r="L47" s="500"/>
      <c r="M47" s="500"/>
      <c r="N47" s="500"/>
      <c r="O47" s="500"/>
      <c r="P47" s="500"/>
      <c r="Q47" s="500"/>
      <c r="R47" s="500"/>
      <c r="S47" s="224"/>
      <c r="T47" s="466"/>
      <c r="U47" s="482"/>
      <c r="V47" s="610">
        <f>V46</f>
        <v>437048918</v>
      </c>
      <c r="W47" s="610"/>
      <c r="X47" s="610"/>
      <c r="Y47" s="610"/>
      <c r="Z47" s="610"/>
      <c r="AA47" s="610"/>
      <c r="AB47" s="610"/>
      <c r="AC47" s="610"/>
      <c r="AD47" s="610"/>
      <c r="AE47" s="218"/>
      <c r="AF47" s="218"/>
      <c r="AG47" s="218"/>
      <c r="AH47" s="610">
        <f>AH46</f>
        <v>17330306</v>
      </c>
      <c r="AI47" s="610"/>
      <c r="AJ47" s="610"/>
      <c r="AK47" s="610"/>
      <c r="AL47" s="610"/>
      <c r="AM47" s="610"/>
      <c r="AN47" s="610"/>
      <c r="AO47" s="610"/>
      <c r="AP47" s="611"/>
      <c r="AS47" s="48">
        <f t="shared" si="0"/>
        <v>3.9653012022786885E-2</v>
      </c>
    </row>
    <row r="48" spans="1:45" ht="6" customHeight="1">
      <c r="A48" s="458"/>
      <c r="B48" s="548"/>
      <c r="C48" s="515" t="s">
        <v>384</v>
      </c>
      <c r="D48" s="516"/>
      <c r="E48" s="516"/>
      <c r="F48" s="516"/>
      <c r="G48" s="516"/>
      <c r="H48" s="516"/>
      <c r="I48" s="516"/>
      <c r="J48" s="516"/>
      <c r="K48" s="516"/>
      <c r="L48" s="516"/>
      <c r="M48" s="516"/>
      <c r="N48" s="516"/>
      <c r="O48" s="516"/>
      <c r="P48" s="516"/>
      <c r="Q48" s="516"/>
      <c r="R48" s="516"/>
      <c r="S48" s="517"/>
      <c r="T48" s="460" t="s">
        <v>32</v>
      </c>
      <c r="U48" s="461"/>
      <c r="V48" s="627">
        <f>SUM(V36,V40,V42,V44,V46)</f>
        <v>1055015640</v>
      </c>
      <c r="W48" s="628"/>
      <c r="X48" s="628"/>
      <c r="Y48" s="628"/>
      <c r="Z48" s="628"/>
      <c r="AA48" s="628"/>
      <c r="AB48" s="628"/>
      <c r="AC48" s="628"/>
      <c r="AD48" s="629"/>
      <c r="AE48" s="295"/>
      <c r="AF48" s="296"/>
      <c r="AG48" s="297"/>
      <c r="AH48" s="627">
        <f>AH36-AH38+AH40+AH42+AH44+AH46</f>
        <v>79126931</v>
      </c>
      <c r="AI48" s="628"/>
      <c r="AJ48" s="628"/>
      <c r="AK48" s="628"/>
      <c r="AL48" s="628"/>
      <c r="AM48" s="628"/>
      <c r="AN48" s="628"/>
      <c r="AO48" s="628"/>
      <c r="AP48" s="628"/>
    </row>
    <row r="49" spans="1:45" ht="7.5" customHeight="1">
      <c r="A49" s="458"/>
      <c r="B49" s="548"/>
      <c r="C49" s="518"/>
      <c r="D49" s="519"/>
      <c r="E49" s="519"/>
      <c r="F49" s="519"/>
      <c r="G49" s="519"/>
      <c r="H49" s="519"/>
      <c r="I49" s="519"/>
      <c r="J49" s="519"/>
      <c r="K49" s="519"/>
      <c r="L49" s="519"/>
      <c r="M49" s="519"/>
      <c r="N49" s="519"/>
      <c r="O49" s="519"/>
      <c r="P49" s="519"/>
      <c r="Q49" s="519"/>
      <c r="R49" s="519"/>
      <c r="S49" s="520"/>
      <c r="T49" s="466"/>
      <c r="U49" s="482"/>
      <c r="V49" s="610">
        <f>SUM(V37,V41,V43,V45,V47)</f>
        <v>1055015640</v>
      </c>
      <c r="W49" s="610"/>
      <c r="X49" s="610"/>
      <c r="Y49" s="610"/>
      <c r="Z49" s="610"/>
      <c r="AA49" s="610"/>
      <c r="AB49" s="610"/>
      <c r="AC49" s="610"/>
      <c r="AD49" s="610"/>
      <c r="AE49" s="218"/>
      <c r="AF49" s="218"/>
      <c r="AG49" s="218"/>
      <c r="AH49" s="610">
        <f>AH37-AH39+AH41+AH43+AH45+AH47</f>
        <v>79126931</v>
      </c>
      <c r="AI49" s="610"/>
      <c r="AJ49" s="610"/>
      <c r="AK49" s="610"/>
      <c r="AL49" s="610"/>
      <c r="AM49" s="610"/>
      <c r="AN49" s="610"/>
      <c r="AO49" s="610"/>
      <c r="AP49" s="611"/>
      <c r="AS49" s="48">
        <f t="shared" si="0"/>
        <v>7.5000718472761213E-2</v>
      </c>
    </row>
    <row r="50" spans="1:45" ht="6" customHeight="1">
      <c r="A50" s="458"/>
      <c r="B50" s="548"/>
      <c r="C50" s="513" t="s">
        <v>301</v>
      </c>
      <c r="D50" s="514"/>
      <c r="E50" s="514"/>
      <c r="F50" s="514"/>
      <c r="G50" s="514"/>
      <c r="H50" s="514"/>
      <c r="I50" s="514"/>
      <c r="J50" s="514"/>
      <c r="K50" s="514"/>
      <c r="L50" s="514"/>
      <c r="M50" s="514"/>
      <c r="N50" s="514"/>
      <c r="O50" s="514"/>
      <c r="P50" s="514"/>
      <c r="Q50" s="514"/>
      <c r="R50" s="514"/>
      <c r="S50" s="226"/>
      <c r="T50" s="460" t="s">
        <v>33</v>
      </c>
      <c r="U50" s="461"/>
      <c r="V50" s="627">
        <f>Z137</f>
        <v>372733826</v>
      </c>
      <c r="W50" s="628"/>
      <c r="X50" s="628"/>
      <c r="Y50" s="628"/>
      <c r="Z50" s="628"/>
      <c r="AA50" s="628"/>
      <c r="AB50" s="628"/>
      <c r="AC50" s="628"/>
      <c r="AD50" s="629"/>
      <c r="AE50" s="295"/>
      <c r="AF50" s="296"/>
      <c r="AG50" s="297"/>
      <c r="AH50" s="627">
        <f>AJ137</f>
        <v>37273381</v>
      </c>
      <c r="AI50" s="628"/>
      <c r="AJ50" s="628"/>
      <c r="AK50" s="628"/>
      <c r="AL50" s="628"/>
      <c r="AM50" s="628"/>
      <c r="AN50" s="628"/>
      <c r="AO50" s="628"/>
      <c r="AP50" s="628"/>
    </row>
    <row r="51" spans="1:45" ht="7.5" customHeight="1">
      <c r="A51" s="458"/>
      <c r="B51" s="548"/>
      <c r="C51" s="499"/>
      <c r="D51" s="500"/>
      <c r="E51" s="500"/>
      <c r="F51" s="500"/>
      <c r="G51" s="500"/>
      <c r="H51" s="500"/>
      <c r="I51" s="500"/>
      <c r="J51" s="500"/>
      <c r="K51" s="500"/>
      <c r="L51" s="500"/>
      <c r="M51" s="500"/>
      <c r="N51" s="500"/>
      <c r="O51" s="500"/>
      <c r="P51" s="500"/>
      <c r="Q51" s="500"/>
      <c r="R51" s="500"/>
      <c r="S51" s="224"/>
      <c r="T51" s="466"/>
      <c r="U51" s="482"/>
      <c r="V51" s="610">
        <f>Z138</f>
        <v>372733826</v>
      </c>
      <c r="W51" s="610"/>
      <c r="X51" s="610"/>
      <c r="Y51" s="610"/>
      <c r="Z51" s="610"/>
      <c r="AA51" s="610"/>
      <c r="AB51" s="610"/>
      <c r="AC51" s="610"/>
      <c r="AD51" s="610"/>
      <c r="AE51" s="218"/>
      <c r="AF51" s="218"/>
      <c r="AG51" s="218"/>
      <c r="AH51" s="610">
        <f>AJ138</f>
        <v>37273381</v>
      </c>
      <c r="AI51" s="610"/>
      <c r="AJ51" s="610"/>
      <c r="AK51" s="610"/>
      <c r="AL51" s="610"/>
      <c r="AM51" s="610"/>
      <c r="AN51" s="610"/>
      <c r="AO51" s="610"/>
      <c r="AP51" s="611"/>
      <c r="AS51" s="48">
        <f t="shared" si="0"/>
        <v>9.9999995707392542E-2</v>
      </c>
    </row>
    <row r="52" spans="1:45" ht="6" customHeight="1">
      <c r="A52" s="458"/>
      <c r="B52" s="548"/>
      <c r="C52" s="513" t="s">
        <v>302</v>
      </c>
      <c r="D52" s="514"/>
      <c r="E52" s="514"/>
      <c r="F52" s="514"/>
      <c r="G52" s="514"/>
      <c r="H52" s="514"/>
      <c r="I52" s="514"/>
      <c r="J52" s="514"/>
      <c r="K52" s="514"/>
      <c r="L52" s="514"/>
      <c r="M52" s="514"/>
      <c r="N52" s="514"/>
      <c r="O52" s="514"/>
      <c r="P52" s="514"/>
      <c r="Q52" s="514"/>
      <c r="R52" s="514"/>
      <c r="S52" s="226"/>
      <c r="T52" s="460" t="s">
        <v>34</v>
      </c>
      <c r="U52" s="461"/>
      <c r="V52" s="627">
        <f>V48-V50</f>
        <v>682281814</v>
      </c>
      <c r="W52" s="628"/>
      <c r="X52" s="628"/>
      <c r="Y52" s="628"/>
      <c r="Z52" s="628"/>
      <c r="AA52" s="628"/>
      <c r="AB52" s="628"/>
      <c r="AC52" s="628"/>
      <c r="AD52" s="629"/>
      <c r="AE52" s="295" t="s">
        <v>290</v>
      </c>
      <c r="AF52" s="296"/>
      <c r="AG52" s="297"/>
      <c r="AH52" s="627">
        <f>AH48-AH50</f>
        <v>41853550</v>
      </c>
      <c r="AI52" s="628"/>
      <c r="AJ52" s="628"/>
      <c r="AK52" s="628"/>
      <c r="AL52" s="628"/>
      <c r="AM52" s="628"/>
      <c r="AN52" s="628"/>
      <c r="AO52" s="628"/>
      <c r="AP52" s="628"/>
    </row>
    <row r="53" spans="1:45" ht="7.5" customHeight="1">
      <c r="A53" s="615"/>
      <c r="B53" s="616"/>
      <c r="C53" s="521"/>
      <c r="D53" s="522"/>
      <c r="E53" s="522"/>
      <c r="F53" s="522"/>
      <c r="G53" s="522"/>
      <c r="H53" s="522"/>
      <c r="I53" s="522"/>
      <c r="J53" s="522"/>
      <c r="K53" s="522"/>
      <c r="L53" s="522"/>
      <c r="M53" s="522"/>
      <c r="N53" s="522"/>
      <c r="O53" s="522"/>
      <c r="P53" s="522"/>
      <c r="Q53" s="522"/>
      <c r="R53" s="522"/>
      <c r="S53" s="523"/>
      <c r="T53" s="663"/>
      <c r="U53" s="664"/>
      <c r="V53" s="665">
        <f>V49-V51</f>
        <v>682281814</v>
      </c>
      <c r="W53" s="665"/>
      <c r="X53" s="665"/>
      <c r="Y53" s="665"/>
      <c r="Z53" s="665"/>
      <c r="AA53" s="665"/>
      <c r="AB53" s="665"/>
      <c r="AC53" s="665"/>
      <c r="AD53" s="665"/>
      <c r="AE53" s="639"/>
      <c r="AF53" s="640"/>
      <c r="AG53" s="641"/>
      <c r="AH53" s="665">
        <f>AH49-AH51</f>
        <v>41853550</v>
      </c>
      <c r="AI53" s="665"/>
      <c r="AJ53" s="665"/>
      <c r="AK53" s="665"/>
      <c r="AL53" s="665"/>
      <c r="AM53" s="665"/>
      <c r="AN53" s="665"/>
      <c r="AO53" s="665"/>
      <c r="AP53" s="666"/>
      <c r="AS53" s="48">
        <f t="shared" si="0"/>
        <v>6.1343493467348964E-2</v>
      </c>
    </row>
    <row r="54" spans="1:45" ht="6" customHeight="1">
      <c r="A54" s="642" t="s">
        <v>303</v>
      </c>
      <c r="B54" s="642"/>
      <c r="C54" s="598"/>
      <c r="D54" s="598"/>
      <c r="E54" s="598"/>
      <c r="F54" s="598"/>
      <c r="G54" s="598"/>
      <c r="H54" s="598"/>
      <c r="I54" s="598"/>
      <c r="J54" s="598"/>
      <c r="K54" s="598"/>
      <c r="L54" s="598"/>
      <c r="M54" s="598"/>
      <c r="N54" s="598"/>
      <c r="O54" s="598"/>
      <c r="P54" s="598"/>
      <c r="Q54" s="598"/>
      <c r="R54" s="598"/>
      <c r="S54" s="598"/>
      <c r="T54" s="642"/>
      <c r="U54" s="642"/>
      <c r="V54" s="642"/>
      <c r="W54" s="642"/>
      <c r="X54" s="642"/>
      <c r="Y54" s="642"/>
      <c r="Z54" s="642"/>
      <c r="AA54" s="642"/>
      <c r="AB54" s="642"/>
      <c r="AC54" s="642"/>
      <c r="AD54" s="643"/>
      <c r="AE54" s="644" t="s">
        <v>291</v>
      </c>
      <c r="AF54" s="642"/>
      <c r="AG54" s="643"/>
      <c r="AH54" s="602">
        <f>AH34-AH52</f>
        <v>84760164</v>
      </c>
      <c r="AI54" s="603"/>
      <c r="AJ54" s="603"/>
      <c r="AK54" s="603"/>
      <c r="AL54" s="603"/>
      <c r="AM54" s="603"/>
      <c r="AN54" s="603"/>
      <c r="AO54" s="603"/>
      <c r="AP54" s="603"/>
      <c r="AS54" s="48"/>
    </row>
    <row r="55" spans="1:45" ht="7.5" customHeight="1">
      <c r="A55" s="640"/>
      <c r="B55" s="640"/>
      <c r="C55" s="640"/>
      <c r="D55" s="640"/>
      <c r="E55" s="640"/>
      <c r="F55" s="640"/>
      <c r="G55" s="640"/>
      <c r="H55" s="640"/>
      <c r="I55" s="640"/>
      <c r="J55" s="640"/>
      <c r="K55" s="640"/>
      <c r="L55" s="640"/>
      <c r="M55" s="640"/>
      <c r="N55" s="640"/>
      <c r="O55" s="640"/>
      <c r="P55" s="640"/>
      <c r="Q55" s="640"/>
      <c r="R55" s="640"/>
      <c r="S55" s="640"/>
      <c r="T55" s="640"/>
      <c r="U55" s="640"/>
      <c r="V55" s="640"/>
      <c r="W55" s="640"/>
      <c r="X55" s="640"/>
      <c r="Y55" s="640"/>
      <c r="Z55" s="640"/>
      <c r="AA55" s="640"/>
      <c r="AB55" s="640"/>
      <c r="AC55" s="640"/>
      <c r="AD55" s="641"/>
      <c r="AE55" s="639"/>
      <c r="AF55" s="640"/>
      <c r="AG55" s="641"/>
      <c r="AH55" s="612">
        <f>AH35-AH53</f>
        <v>84760164</v>
      </c>
      <c r="AI55" s="612"/>
      <c r="AJ55" s="612"/>
      <c r="AK55" s="612"/>
      <c r="AL55" s="612"/>
      <c r="AM55" s="612"/>
      <c r="AN55" s="612"/>
      <c r="AO55" s="612"/>
      <c r="AP55" s="613"/>
      <c r="AS55" s="48" t="e">
        <f t="shared" si="0"/>
        <v>#DIV/0!</v>
      </c>
    </row>
    <row r="56" spans="1:45" ht="6" customHeight="1">
      <c r="A56" s="651" t="s">
        <v>165</v>
      </c>
      <c r="B56" s="652"/>
      <c r="C56" s="645" t="s">
        <v>304</v>
      </c>
      <c r="D56" s="646"/>
      <c r="E56" s="646"/>
      <c r="F56" s="646"/>
      <c r="G56" s="646"/>
      <c r="H56" s="646"/>
      <c r="I56" s="646"/>
      <c r="J56" s="646"/>
      <c r="K56" s="646"/>
      <c r="L56" s="646"/>
      <c r="M56" s="646"/>
      <c r="N56" s="646"/>
      <c r="O56" s="646"/>
      <c r="P56" s="646"/>
      <c r="Q56" s="646"/>
      <c r="R56" s="646"/>
      <c r="S56" s="104"/>
      <c r="T56" s="647" t="s">
        <v>162</v>
      </c>
      <c r="U56" s="648"/>
      <c r="V56" s="78"/>
      <c r="W56" s="78"/>
      <c r="X56" s="78"/>
      <c r="Y56" s="78"/>
      <c r="Z56" s="78"/>
      <c r="AA56" s="78"/>
      <c r="AB56" s="78"/>
      <c r="AC56" s="78"/>
      <c r="AD56" s="79"/>
      <c r="AE56" s="644"/>
      <c r="AF56" s="642"/>
      <c r="AG56" s="643"/>
      <c r="AH56" s="649">
        <v>0</v>
      </c>
      <c r="AI56" s="650"/>
      <c r="AJ56" s="650"/>
      <c r="AK56" s="650"/>
      <c r="AL56" s="650"/>
      <c r="AM56" s="650"/>
      <c r="AN56" s="650"/>
      <c r="AO56" s="650"/>
      <c r="AP56" s="650"/>
      <c r="AS56" s="48"/>
    </row>
    <row r="57" spans="1:45" ht="7.5" customHeight="1">
      <c r="A57" s="653"/>
      <c r="B57" s="654"/>
      <c r="C57" s="499"/>
      <c r="D57" s="500"/>
      <c r="E57" s="500"/>
      <c r="F57" s="500"/>
      <c r="G57" s="500"/>
      <c r="H57" s="500"/>
      <c r="I57" s="500"/>
      <c r="J57" s="500"/>
      <c r="K57" s="500"/>
      <c r="L57" s="500"/>
      <c r="M57" s="500"/>
      <c r="N57" s="500"/>
      <c r="O57" s="500"/>
      <c r="P57" s="500"/>
      <c r="Q57" s="500"/>
      <c r="R57" s="500"/>
      <c r="S57" s="103"/>
      <c r="T57" s="466"/>
      <c r="U57" s="482"/>
      <c r="V57" s="660"/>
      <c r="W57" s="351"/>
      <c r="X57" s="351"/>
      <c r="Y57" s="351"/>
      <c r="Z57" s="351"/>
      <c r="AA57" s="351"/>
      <c r="AB57" s="351"/>
      <c r="AC57" s="351"/>
      <c r="AD57" s="351"/>
      <c r="AE57" s="218"/>
      <c r="AF57" s="218"/>
      <c r="AG57" s="218"/>
      <c r="AH57" s="610">
        <f>AH56</f>
        <v>0</v>
      </c>
      <c r="AI57" s="610"/>
      <c r="AJ57" s="610"/>
      <c r="AK57" s="610"/>
      <c r="AL57" s="610"/>
      <c r="AM57" s="610"/>
      <c r="AN57" s="610"/>
      <c r="AO57" s="610"/>
      <c r="AP57" s="611"/>
      <c r="AS57" s="48" t="e">
        <f t="shared" si="0"/>
        <v>#DIV/0!</v>
      </c>
    </row>
    <row r="58" spans="1:45" ht="6" customHeight="1">
      <c r="A58" s="653"/>
      <c r="B58" s="654"/>
      <c r="C58" s="513" t="s">
        <v>166</v>
      </c>
      <c r="D58" s="514"/>
      <c r="E58" s="514"/>
      <c r="F58" s="514"/>
      <c r="G58" s="514"/>
      <c r="H58" s="514"/>
      <c r="I58" s="514"/>
      <c r="J58" s="514"/>
      <c r="K58" s="514"/>
      <c r="L58" s="514"/>
      <c r="M58" s="514"/>
      <c r="N58" s="514"/>
      <c r="O58" s="514"/>
      <c r="P58" s="514"/>
      <c r="Q58" s="514"/>
      <c r="R58" s="514"/>
      <c r="S58" s="226"/>
      <c r="T58" s="460" t="s">
        <v>42</v>
      </c>
      <c r="U58" s="461"/>
      <c r="V58" s="599">
        <v>0</v>
      </c>
      <c r="W58" s="600"/>
      <c r="X58" s="600"/>
      <c r="Y58" s="600"/>
      <c r="Z58" s="600"/>
      <c r="AA58" s="600"/>
      <c r="AB58" s="600"/>
      <c r="AC58" s="600"/>
      <c r="AD58" s="601"/>
      <c r="AE58" s="295"/>
      <c r="AF58" s="296"/>
      <c r="AG58" s="297"/>
      <c r="AH58" s="658">
        <v>0</v>
      </c>
      <c r="AI58" s="659"/>
      <c r="AJ58" s="659"/>
      <c r="AK58" s="659"/>
      <c r="AL58" s="659"/>
      <c r="AM58" s="659"/>
      <c r="AN58" s="659"/>
      <c r="AO58" s="659"/>
      <c r="AP58" s="659"/>
      <c r="AS58" s="48"/>
    </row>
    <row r="59" spans="1:45" ht="7.5" customHeight="1">
      <c r="A59" s="653"/>
      <c r="B59" s="654"/>
      <c r="C59" s="499"/>
      <c r="D59" s="500"/>
      <c r="E59" s="500"/>
      <c r="F59" s="500"/>
      <c r="G59" s="500"/>
      <c r="H59" s="500"/>
      <c r="I59" s="500"/>
      <c r="J59" s="500"/>
      <c r="K59" s="500"/>
      <c r="L59" s="500"/>
      <c r="M59" s="500"/>
      <c r="N59" s="500"/>
      <c r="O59" s="500"/>
      <c r="P59" s="500"/>
      <c r="Q59" s="500"/>
      <c r="R59" s="500"/>
      <c r="S59" s="224"/>
      <c r="T59" s="466"/>
      <c r="U59" s="482"/>
      <c r="V59" s="661">
        <f>V58</f>
        <v>0</v>
      </c>
      <c r="W59" s="662"/>
      <c r="X59" s="662"/>
      <c r="Y59" s="662"/>
      <c r="Z59" s="662"/>
      <c r="AA59" s="662"/>
      <c r="AB59" s="662"/>
      <c r="AC59" s="662"/>
      <c r="AD59" s="662"/>
      <c r="AE59" s="218"/>
      <c r="AF59" s="218"/>
      <c r="AG59" s="218"/>
      <c r="AH59" s="610">
        <f>AH58</f>
        <v>0</v>
      </c>
      <c r="AI59" s="610"/>
      <c r="AJ59" s="610"/>
      <c r="AK59" s="610"/>
      <c r="AL59" s="610"/>
      <c r="AM59" s="610"/>
      <c r="AN59" s="610"/>
      <c r="AO59" s="610"/>
      <c r="AP59" s="611"/>
      <c r="AS59" s="48" t="e">
        <f t="shared" si="0"/>
        <v>#DIV/0!</v>
      </c>
    </row>
    <row r="60" spans="1:45" ht="6" customHeight="1">
      <c r="A60" s="653"/>
      <c r="B60" s="654"/>
      <c r="C60" s="513" t="s">
        <v>22</v>
      </c>
      <c r="D60" s="514"/>
      <c r="E60" s="514"/>
      <c r="F60" s="514"/>
      <c r="G60" s="514"/>
      <c r="H60" s="514"/>
      <c r="I60" s="514"/>
      <c r="J60" s="514"/>
      <c r="K60" s="514"/>
      <c r="L60" s="514"/>
      <c r="M60" s="514"/>
      <c r="N60" s="514"/>
      <c r="O60" s="514"/>
      <c r="P60" s="514"/>
      <c r="Q60" s="514"/>
      <c r="R60" s="514"/>
      <c r="S60" s="226"/>
      <c r="T60" s="460" t="s">
        <v>43</v>
      </c>
      <c r="U60" s="461"/>
      <c r="V60" s="632">
        <f>V58</f>
        <v>0</v>
      </c>
      <c r="W60" s="633"/>
      <c r="X60" s="633"/>
      <c r="Y60" s="633"/>
      <c r="Z60" s="633"/>
      <c r="AA60" s="633"/>
      <c r="AB60" s="633"/>
      <c r="AC60" s="633"/>
      <c r="AD60" s="634"/>
      <c r="AE60" s="295" t="s">
        <v>292</v>
      </c>
      <c r="AF60" s="296"/>
      <c r="AG60" s="297"/>
      <c r="AH60" s="580">
        <f>SUM(AH56,AH58)</f>
        <v>0</v>
      </c>
      <c r="AI60" s="581"/>
      <c r="AJ60" s="581"/>
      <c r="AK60" s="581"/>
      <c r="AL60" s="581"/>
      <c r="AM60" s="581"/>
      <c r="AN60" s="581"/>
      <c r="AO60" s="581"/>
      <c r="AP60" s="581"/>
      <c r="AS60" s="48"/>
    </row>
    <row r="61" spans="1:45" ht="7.5" customHeight="1">
      <c r="A61" s="655"/>
      <c r="B61" s="656"/>
      <c r="C61" s="524"/>
      <c r="D61" s="525"/>
      <c r="E61" s="525"/>
      <c r="F61" s="525"/>
      <c r="G61" s="525"/>
      <c r="H61" s="525"/>
      <c r="I61" s="525"/>
      <c r="J61" s="525"/>
      <c r="K61" s="525"/>
      <c r="L61" s="525"/>
      <c r="M61" s="525"/>
      <c r="N61" s="525"/>
      <c r="O61" s="525"/>
      <c r="P61" s="525"/>
      <c r="Q61" s="525"/>
      <c r="R61" s="525"/>
      <c r="S61" s="526"/>
      <c r="T61" s="630"/>
      <c r="U61" s="631"/>
      <c r="V61" s="657">
        <f>V59</f>
        <v>0</v>
      </c>
      <c r="W61" s="657"/>
      <c r="X61" s="657"/>
      <c r="Y61" s="657"/>
      <c r="Z61" s="657"/>
      <c r="AA61" s="657"/>
      <c r="AB61" s="657"/>
      <c r="AC61" s="657"/>
      <c r="AD61" s="657"/>
      <c r="AE61" s="635"/>
      <c r="AF61" s="578"/>
      <c r="AG61" s="579"/>
      <c r="AH61" s="596">
        <f>SUM(AH57,AH59)</f>
        <v>0</v>
      </c>
      <c r="AI61" s="596"/>
      <c r="AJ61" s="596"/>
      <c r="AK61" s="596"/>
      <c r="AL61" s="596"/>
      <c r="AM61" s="596"/>
      <c r="AN61" s="596"/>
      <c r="AO61" s="596"/>
      <c r="AP61" s="597"/>
      <c r="AS61" s="48" t="e">
        <f t="shared" si="0"/>
        <v>#DIV/0!</v>
      </c>
    </row>
    <row r="62" spans="1:45" ht="6" customHeight="1">
      <c r="A62" s="637" t="s">
        <v>403</v>
      </c>
      <c r="B62" s="637"/>
      <c r="C62" s="637"/>
      <c r="D62" s="637"/>
      <c r="E62" s="637"/>
      <c r="F62" s="637"/>
      <c r="G62" s="637"/>
      <c r="H62" s="637"/>
      <c r="I62" s="637"/>
      <c r="J62" s="637"/>
      <c r="K62" s="637"/>
      <c r="L62" s="637"/>
      <c r="M62" s="637"/>
      <c r="N62" s="637"/>
      <c r="O62" s="637"/>
      <c r="P62" s="637"/>
      <c r="Q62" s="637"/>
      <c r="R62" s="637"/>
      <c r="S62" s="638"/>
      <c r="T62" s="877" t="s">
        <v>404</v>
      </c>
      <c r="U62" s="878"/>
      <c r="V62" s="619">
        <v>0</v>
      </c>
      <c r="W62" s="620"/>
      <c r="X62" s="620"/>
      <c r="Y62" s="620"/>
      <c r="Z62" s="620"/>
      <c r="AA62" s="620"/>
      <c r="AB62" s="620"/>
      <c r="AC62" s="620"/>
      <c r="AD62" s="621"/>
      <c r="AE62" s="622" t="s">
        <v>293</v>
      </c>
      <c r="AF62" s="623"/>
      <c r="AG62" s="624"/>
      <c r="AH62" s="625">
        <v>0</v>
      </c>
      <c r="AI62" s="626"/>
      <c r="AJ62" s="626"/>
      <c r="AK62" s="626"/>
      <c r="AL62" s="626"/>
      <c r="AM62" s="626"/>
      <c r="AN62" s="626"/>
      <c r="AO62" s="626"/>
      <c r="AP62" s="626"/>
      <c r="AS62" s="48"/>
    </row>
    <row r="63" spans="1:45" ht="7.5" customHeight="1">
      <c r="A63" s="500"/>
      <c r="B63" s="500"/>
      <c r="C63" s="500"/>
      <c r="D63" s="500"/>
      <c r="E63" s="500"/>
      <c r="F63" s="500"/>
      <c r="G63" s="500"/>
      <c r="H63" s="500"/>
      <c r="I63" s="500"/>
      <c r="J63" s="500"/>
      <c r="K63" s="500"/>
      <c r="L63" s="500"/>
      <c r="M63" s="500"/>
      <c r="N63" s="500"/>
      <c r="O63" s="500"/>
      <c r="P63" s="500"/>
      <c r="Q63" s="500"/>
      <c r="R63" s="500"/>
      <c r="S63" s="224"/>
      <c r="T63" s="879"/>
      <c r="U63" s="880"/>
      <c r="V63" s="608">
        <f>V62</f>
        <v>0</v>
      </c>
      <c r="W63" s="609"/>
      <c r="X63" s="609"/>
      <c r="Y63" s="609"/>
      <c r="Z63" s="609"/>
      <c r="AA63" s="609"/>
      <c r="AB63" s="609"/>
      <c r="AC63" s="609"/>
      <c r="AD63" s="609"/>
      <c r="AE63" s="298"/>
      <c r="AF63" s="299"/>
      <c r="AG63" s="300"/>
      <c r="AH63" s="610">
        <f>AH62</f>
        <v>0</v>
      </c>
      <c r="AI63" s="610"/>
      <c r="AJ63" s="610"/>
      <c r="AK63" s="610"/>
      <c r="AL63" s="610"/>
      <c r="AM63" s="610"/>
      <c r="AN63" s="610"/>
      <c r="AO63" s="610"/>
      <c r="AP63" s="611"/>
      <c r="AS63" s="48" t="e">
        <f t="shared" ref="AS63" si="1">AH63/V63</f>
        <v>#DIV/0!</v>
      </c>
    </row>
    <row r="64" spans="1:45" ht="6" customHeight="1">
      <c r="A64" s="637" t="s">
        <v>167</v>
      </c>
      <c r="B64" s="637"/>
      <c r="C64" s="637"/>
      <c r="D64" s="637"/>
      <c r="E64" s="637"/>
      <c r="F64" s="637"/>
      <c r="G64" s="637"/>
      <c r="H64" s="637"/>
      <c r="I64" s="637"/>
      <c r="J64" s="637"/>
      <c r="K64" s="637"/>
      <c r="L64" s="637"/>
      <c r="M64" s="637"/>
      <c r="N64" s="637"/>
      <c r="O64" s="637"/>
      <c r="P64" s="637"/>
      <c r="Q64" s="637"/>
      <c r="R64" s="637"/>
      <c r="S64" s="638"/>
      <c r="T64" s="617" t="s">
        <v>44</v>
      </c>
      <c r="U64" s="618"/>
      <c r="V64" s="619">
        <v>0</v>
      </c>
      <c r="W64" s="620"/>
      <c r="X64" s="620"/>
      <c r="Y64" s="620"/>
      <c r="Z64" s="620"/>
      <c r="AA64" s="620"/>
      <c r="AB64" s="620"/>
      <c r="AC64" s="620"/>
      <c r="AD64" s="621"/>
      <c r="AE64" s="622" t="s">
        <v>294</v>
      </c>
      <c r="AF64" s="623"/>
      <c r="AG64" s="624"/>
      <c r="AH64" s="625">
        <v>0</v>
      </c>
      <c r="AI64" s="626"/>
      <c r="AJ64" s="626"/>
      <c r="AK64" s="626"/>
      <c r="AL64" s="626"/>
      <c r="AM64" s="626"/>
      <c r="AN64" s="626"/>
      <c r="AO64" s="626"/>
      <c r="AP64" s="626"/>
      <c r="AS64" s="48"/>
    </row>
    <row r="65" spans="1:45" ht="7.5" customHeight="1">
      <c r="A65" s="500"/>
      <c r="B65" s="500"/>
      <c r="C65" s="500"/>
      <c r="D65" s="500"/>
      <c r="E65" s="500"/>
      <c r="F65" s="500"/>
      <c r="G65" s="500"/>
      <c r="H65" s="500"/>
      <c r="I65" s="500"/>
      <c r="J65" s="500"/>
      <c r="K65" s="500"/>
      <c r="L65" s="500"/>
      <c r="M65" s="500"/>
      <c r="N65" s="500"/>
      <c r="O65" s="500"/>
      <c r="P65" s="500"/>
      <c r="Q65" s="500"/>
      <c r="R65" s="500"/>
      <c r="S65" s="224"/>
      <c r="T65" s="466"/>
      <c r="U65" s="482"/>
      <c r="V65" s="608">
        <f>V64</f>
        <v>0</v>
      </c>
      <c r="W65" s="609"/>
      <c r="X65" s="609"/>
      <c r="Y65" s="609"/>
      <c r="Z65" s="609"/>
      <c r="AA65" s="609"/>
      <c r="AB65" s="609"/>
      <c r="AC65" s="609"/>
      <c r="AD65" s="609"/>
      <c r="AE65" s="298"/>
      <c r="AF65" s="299"/>
      <c r="AG65" s="300"/>
      <c r="AH65" s="610">
        <f>AH64</f>
        <v>0</v>
      </c>
      <c r="AI65" s="610"/>
      <c r="AJ65" s="610"/>
      <c r="AK65" s="610"/>
      <c r="AL65" s="610"/>
      <c r="AM65" s="610"/>
      <c r="AN65" s="610"/>
      <c r="AO65" s="610"/>
      <c r="AP65" s="611"/>
      <c r="AS65" s="48" t="e">
        <f t="shared" si="0"/>
        <v>#DIV/0!</v>
      </c>
    </row>
    <row r="66" spans="1:45" ht="6" customHeight="1">
      <c r="A66" s="514" t="s">
        <v>50</v>
      </c>
      <c r="B66" s="514"/>
      <c r="C66" s="514"/>
      <c r="D66" s="514"/>
      <c r="E66" s="514"/>
      <c r="F66" s="514"/>
      <c r="G66" s="514"/>
      <c r="H66" s="514"/>
      <c r="I66" s="514"/>
      <c r="J66" s="514"/>
      <c r="K66" s="514"/>
      <c r="L66" s="514"/>
      <c r="M66" s="514"/>
      <c r="N66" s="514"/>
      <c r="O66" s="514"/>
      <c r="P66" s="514"/>
      <c r="Q66" s="514"/>
      <c r="R66" s="514"/>
      <c r="S66" s="226"/>
      <c r="T66" s="460" t="s">
        <v>45</v>
      </c>
      <c r="U66" s="461"/>
      <c r="V66" s="627">
        <v>0</v>
      </c>
      <c r="W66" s="628"/>
      <c r="X66" s="628"/>
      <c r="Y66" s="628"/>
      <c r="Z66" s="628"/>
      <c r="AA66" s="628"/>
      <c r="AB66" s="628"/>
      <c r="AC66" s="628"/>
      <c r="AD66" s="629"/>
      <c r="AE66" s="295" t="s">
        <v>295</v>
      </c>
      <c r="AF66" s="296"/>
      <c r="AG66" s="297"/>
      <c r="AH66" s="580">
        <v>0</v>
      </c>
      <c r="AI66" s="581"/>
      <c r="AJ66" s="581"/>
      <c r="AK66" s="581"/>
      <c r="AL66" s="581"/>
      <c r="AM66" s="581"/>
      <c r="AN66" s="581"/>
      <c r="AO66" s="581"/>
      <c r="AP66" s="581"/>
      <c r="AS66" s="48"/>
    </row>
    <row r="67" spans="1:45" ht="7.5" customHeight="1">
      <c r="A67" s="500"/>
      <c r="B67" s="500"/>
      <c r="C67" s="500"/>
      <c r="D67" s="500"/>
      <c r="E67" s="500"/>
      <c r="F67" s="500"/>
      <c r="G67" s="500"/>
      <c r="H67" s="500"/>
      <c r="I67" s="500"/>
      <c r="J67" s="500"/>
      <c r="K67" s="500"/>
      <c r="L67" s="500"/>
      <c r="M67" s="500"/>
      <c r="N67" s="500"/>
      <c r="O67" s="500"/>
      <c r="P67" s="500"/>
      <c r="Q67" s="500"/>
      <c r="R67" s="500"/>
      <c r="S67" s="224"/>
      <c r="T67" s="466"/>
      <c r="U67" s="482"/>
      <c r="V67" s="636">
        <f>V66</f>
        <v>0</v>
      </c>
      <c r="W67" s="636"/>
      <c r="X67" s="636"/>
      <c r="Y67" s="636"/>
      <c r="Z67" s="636"/>
      <c r="AA67" s="636"/>
      <c r="AB67" s="636"/>
      <c r="AC67" s="636"/>
      <c r="AD67" s="636"/>
      <c r="AE67" s="298"/>
      <c r="AF67" s="299"/>
      <c r="AG67" s="300"/>
      <c r="AH67" s="610">
        <f>AH66</f>
        <v>0</v>
      </c>
      <c r="AI67" s="610"/>
      <c r="AJ67" s="610"/>
      <c r="AK67" s="610"/>
      <c r="AL67" s="610"/>
      <c r="AM67" s="610"/>
      <c r="AN67" s="610"/>
      <c r="AO67" s="610"/>
      <c r="AP67" s="611"/>
      <c r="AS67" s="48" t="e">
        <f t="shared" si="0"/>
        <v>#DIV/0!</v>
      </c>
    </row>
    <row r="68" spans="1:45" ht="6" customHeight="1">
      <c r="A68" s="514" t="s">
        <v>305</v>
      </c>
      <c r="B68" s="514"/>
      <c r="C68" s="514"/>
      <c r="D68" s="514"/>
      <c r="E68" s="514"/>
      <c r="F68" s="514"/>
      <c r="G68" s="514"/>
      <c r="H68" s="514"/>
      <c r="I68" s="514"/>
      <c r="J68" s="514"/>
      <c r="K68" s="514"/>
      <c r="L68" s="514"/>
      <c r="M68" s="514"/>
      <c r="N68" s="514"/>
      <c r="O68" s="514"/>
      <c r="P68" s="514"/>
      <c r="Q68" s="514"/>
      <c r="R68" s="514"/>
      <c r="S68" s="226"/>
      <c r="T68" s="460" t="s">
        <v>46</v>
      </c>
      <c r="U68" s="461"/>
      <c r="V68" s="604"/>
      <c r="W68" s="604"/>
      <c r="X68" s="604"/>
      <c r="Y68" s="604"/>
      <c r="Z68" s="604"/>
      <c r="AA68" s="604"/>
      <c r="AB68" s="604"/>
      <c r="AC68" s="604"/>
      <c r="AD68" s="604"/>
      <c r="AE68" s="295" t="s">
        <v>296</v>
      </c>
      <c r="AF68" s="296"/>
      <c r="AG68" s="297"/>
      <c r="AH68" s="580">
        <v>0</v>
      </c>
      <c r="AI68" s="581"/>
      <c r="AJ68" s="581"/>
      <c r="AK68" s="581"/>
      <c r="AL68" s="581"/>
      <c r="AM68" s="581"/>
      <c r="AN68" s="581"/>
      <c r="AO68" s="581"/>
      <c r="AP68" s="581"/>
      <c r="AS68" s="48"/>
    </row>
    <row r="69" spans="1:45" ht="7.5" customHeight="1">
      <c r="A69" s="500"/>
      <c r="B69" s="500"/>
      <c r="C69" s="500"/>
      <c r="D69" s="500"/>
      <c r="E69" s="500"/>
      <c r="F69" s="500"/>
      <c r="G69" s="500"/>
      <c r="H69" s="500"/>
      <c r="I69" s="500"/>
      <c r="J69" s="500"/>
      <c r="K69" s="500"/>
      <c r="L69" s="500"/>
      <c r="M69" s="500"/>
      <c r="N69" s="500"/>
      <c r="O69" s="500"/>
      <c r="P69" s="500"/>
      <c r="Q69" s="500"/>
      <c r="R69" s="500"/>
      <c r="S69" s="224"/>
      <c r="T69" s="466"/>
      <c r="U69" s="482"/>
      <c r="V69" s="614"/>
      <c r="W69" s="614"/>
      <c r="X69" s="614"/>
      <c r="Y69" s="614"/>
      <c r="Z69" s="614"/>
      <c r="AA69" s="614"/>
      <c r="AB69" s="614"/>
      <c r="AC69" s="614"/>
      <c r="AD69" s="614"/>
      <c r="AE69" s="298"/>
      <c r="AF69" s="299"/>
      <c r="AG69" s="300"/>
      <c r="AH69" s="610">
        <f>AH68</f>
        <v>0</v>
      </c>
      <c r="AI69" s="610"/>
      <c r="AJ69" s="610"/>
      <c r="AK69" s="610"/>
      <c r="AL69" s="610"/>
      <c r="AM69" s="610"/>
      <c r="AN69" s="610"/>
      <c r="AO69" s="610"/>
      <c r="AP69" s="611"/>
      <c r="AS69" s="48" t="e">
        <f t="shared" si="0"/>
        <v>#DIV/0!</v>
      </c>
    </row>
    <row r="70" spans="1:45" ht="6" customHeight="1">
      <c r="A70" s="514" t="s">
        <v>306</v>
      </c>
      <c r="B70" s="514"/>
      <c r="C70" s="514"/>
      <c r="D70" s="514"/>
      <c r="E70" s="514"/>
      <c r="F70" s="514"/>
      <c r="G70" s="514"/>
      <c r="H70" s="514"/>
      <c r="I70" s="514"/>
      <c r="J70" s="514"/>
      <c r="K70" s="514"/>
      <c r="L70" s="514"/>
      <c r="M70" s="514"/>
      <c r="N70" s="514"/>
      <c r="O70" s="514"/>
      <c r="P70" s="514"/>
      <c r="Q70" s="514"/>
      <c r="R70" s="514"/>
      <c r="S70" s="226"/>
      <c r="T70" s="460" t="s">
        <v>307</v>
      </c>
      <c r="U70" s="461"/>
      <c r="V70" s="605"/>
      <c r="W70" s="606"/>
      <c r="X70" s="606"/>
      <c r="Y70" s="606"/>
      <c r="Z70" s="606"/>
      <c r="AA70" s="606"/>
      <c r="AB70" s="606"/>
      <c r="AC70" s="606"/>
      <c r="AD70" s="607"/>
      <c r="AE70" s="295" t="s">
        <v>309</v>
      </c>
      <c r="AF70" s="296"/>
      <c r="AG70" s="297"/>
      <c r="AH70" s="580">
        <v>0</v>
      </c>
      <c r="AI70" s="581"/>
      <c r="AJ70" s="581"/>
      <c r="AK70" s="581"/>
      <c r="AL70" s="581"/>
      <c r="AM70" s="581"/>
      <c r="AN70" s="581"/>
      <c r="AO70" s="581"/>
      <c r="AP70" s="581"/>
      <c r="AS70" s="48"/>
    </row>
    <row r="71" spans="1:45" ht="7.5" customHeight="1">
      <c r="A71" s="500"/>
      <c r="B71" s="500"/>
      <c r="C71" s="500"/>
      <c r="D71" s="500"/>
      <c r="E71" s="500"/>
      <c r="F71" s="500"/>
      <c r="G71" s="500"/>
      <c r="H71" s="500"/>
      <c r="I71" s="500"/>
      <c r="J71" s="500"/>
      <c r="K71" s="500"/>
      <c r="L71" s="500"/>
      <c r="M71" s="500"/>
      <c r="N71" s="500"/>
      <c r="O71" s="500"/>
      <c r="P71" s="500"/>
      <c r="Q71" s="500"/>
      <c r="R71" s="500"/>
      <c r="S71" s="224"/>
      <c r="T71" s="466"/>
      <c r="U71" s="482"/>
      <c r="V71" s="614"/>
      <c r="W71" s="614"/>
      <c r="X71" s="614"/>
      <c r="Y71" s="614"/>
      <c r="Z71" s="614"/>
      <c r="AA71" s="614"/>
      <c r="AB71" s="614"/>
      <c r="AC71" s="614"/>
      <c r="AD71" s="614"/>
      <c r="AE71" s="298"/>
      <c r="AF71" s="299"/>
      <c r="AG71" s="300"/>
      <c r="AH71" s="610">
        <f>AH70</f>
        <v>0</v>
      </c>
      <c r="AI71" s="610"/>
      <c r="AJ71" s="610"/>
      <c r="AK71" s="610"/>
      <c r="AL71" s="610"/>
      <c r="AM71" s="610"/>
      <c r="AN71" s="610"/>
      <c r="AO71" s="610"/>
      <c r="AP71" s="611"/>
      <c r="AS71" s="48" t="e">
        <f t="shared" si="0"/>
        <v>#DIV/0!</v>
      </c>
    </row>
    <row r="72" spans="1:45" ht="6" customHeight="1">
      <c r="A72" s="514" t="s">
        <v>405</v>
      </c>
      <c r="B72" s="514"/>
      <c r="C72" s="514"/>
      <c r="D72" s="514"/>
      <c r="E72" s="514"/>
      <c r="F72" s="514"/>
      <c r="G72" s="514"/>
      <c r="H72" s="514"/>
      <c r="I72" s="514"/>
      <c r="J72" s="514"/>
      <c r="K72" s="514"/>
      <c r="L72" s="514"/>
      <c r="M72" s="514"/>
      <c r="N72" s="514"/>
      <c r="O72" s="514"/>
      <c r="P72" s="514"/>
      <c r="Q72" s="514"/>
      <c r="R72" s="514"/>
      <c r="S72" s="226"/>
      <c r="T72" s="460" t="s">
        <v>308</v>
      </c>
      <c r="U72" s="461"/>
      <c r="V72" s="627">
        <v>0</v>
      </c>
      <c r="W72" s="628"/>
      <c r="X72" s="628"/>
      <c r="Y72" s="628"/>
      <c r="Z72" s="628"/>
      <c r="AA72" s="628"/>
      <c r="AB72" s="628"/>
      <c r="AC72" s="628"/>
      <c r="AD72" s="629"/>
      <c r="AE72" s="295" t="s">
        <v>406</v>
      </c>
      <c r="AF72" s="296"/>
      <c r="AG72" s="297"/>
      <c r="AH72" s="580">
        <v>0</v>
      </c>
      <c r="AI72" s="581"/>
      <c r="AJ72" s="581"/>
      <c r="AK72" s="581"/>
      <c r="AL72" s="581"/>
      <c r="AM72" s="581"/>
      <c r="AN72" s="581"/>
      <c r="AO72" s="581"/>
      <c r="AP72" s="581"/>
      <c r="AS72" s="48"/>
    </row>
    <row r="73" spans="1:45" ht="7.5" customHeight="1">
      <c r="A73" s="500"/>
      <c r="B73" s="500"/>
      <c r="C73" s="500"/>
      <c r="D73" s="500"/>
      <c r="E73" s="500"/>
      <c r="F73" s="500"/>
      <c r="G73" s="500"/>
      <c r="H73" s="500"/>
      <c r="I73" s="500"/>
      <c r="J73" s="500"/>
      <c r="K73" s="500"/>
      <c r="L73" s="500"/>
      <c r="M73" s="500"/>
      <c r="N73" s="500"/>
      <c r="O73" s="500"/>
      <c r="P73" s="500"/>
      <c r="Q73" s="500"/>
      <c r="R73" s="500"/>
      <c r="S73" s="224"/>
      <c r="T73" s="466"/>
      <c r="U73" s="482"/>
      <c r="V73" s="636">
        <f>V72</f>
        <v>0</v>
      </c>
      <c r="W73" s="636"/>
      <c r="X73" s="636"/>
      <c r="Y73" s="636"/>
      <c r="Z73" s="636"/>
      <c r="AA73" s="636"/>
      <c r="AB73" s="636"/>
      <c r="AC73" s="636"/>
      <c r="AD73" s="636"/>
      <c r="AE73" s="298"/>
      <c r="AF73" s="299"/>
      <c r="AG73" s="300"/>
      <c r="AH73" s="610">
        <f>AH72</f>
        <v>0</v>
      </c>
      <c r="AI73" s="610"/>
      <c r="AJ73" s="610"/>
      <c r="AK73" s="610"/>
      <c r="AL73" s="610"/>
      <c r="AM73" s="610"/>
      <c r="AN73" s="610"/>
      <c r="AO73" s="610"/>
      <c r="AP73" s="611"/>
      <c r="AS73" s="48" t="e">
        <f t="shared" ref="AS73" si="2">AH73/V73</f>
        <v>#DIV/0!</v>
      </c>
    </row>
    <row r="74" spans="1:45" ht="6" customHeight="1">
      <c r="A74" s="514" t="s">
        <v>164</v>
      </c>
      <c r="B74" s="514"/>
      <c r="C74" s="514"/>
      <c r="D74" s="514"/>
      <c r="E74" s="514"/>
      <c r="F74" s="514"/>
      <c r="G74" s="514"/>
      <c r="H74" s="514"/>
      <c r="I74" s="514"/>
      <c r="J74" s="514"/>
      <c r="K74" s="514"/>
      <c r="L74" s="514"/>
      <c r="M74" s="514"/>
      <c r="N74" s="514"/>
      <c r="O74" s="514"/>
      <c r="P74" s="514"/>
      <c r="Q74" s="514"/>
      <c r="R74" s="514"/>
      <c r="S74" s="226"/>
      <c r="T74" s="460" t="s">
        <v>65</v>
      </c>
      <c r="U74" s="461"/>
      <c r="V74" s="599">
        <v>0</v>
      </c>
      <c r="W74" s="600"/>
      <c r="X74" s="600"/>
      <c r="Y74" s="600"/>
      <c r="Z74" s="600"/>
      <c r="AA74" s="600"/>
      <c r="AB74" s="600"/>
      <c r="AC74" s="600"/>
      <c r="AD74" s="601"/>
      <c r="AE74" s="295" t="s">
        <v>407</v>
      </c>
      <c r="AF74" s="296"/>
      <c r="AG74" s="297"/>
      <c r="AH74" s="580">
        <v>0</v>
      </c>
      <c r="AI74" s="581"/>
      <c r="AJ74" s="581"/>
      <c r="AK74" s="581"/>
      <c r="AL74" s="581"/>
      <c r="AM74" s="581"/>
      <c r="AN74" s="581"/>
      <c r="AO74" s="581"/>
      <c r="AP74" s="581"/>
      <c r="AS74" s="48"/>
    </row>
    <row r="75" spans="1:45" ht="7.5" customHeight="1">
      <c r="A75" s="500"/>
      <c r="B75" s="500"/>
      <c r="C75" s="500"/>
      <c r="D75" s="500"/>
      <c r="E75" s="500"/>
      <c r="F75" s="500"/>
      <c r="G75" s="500"/>
      <c r="H75" s="500"/>
      <c r="I75" s="500"/>
      <c r="J75" s="500"/>
      <c r="K75" s="500"/>
      <c r="L75" s="500"/>
      <c r="M75" s="500"/>
      <c r="N75" s="500"/>
      <c r="O75" s="500"/>
      <c r="P75" s="500"/>
      <c r="Q75" s="500"/>
      <c r="R75" s="500"/>
      <c r="S75" s="224"/>
      <c r="T75" s="466"/>
      <c r="U75" s="482"/>
      <c r="V75" s="608">
        <f>V74</f>
        <v>0</v>
      </c>
      <c r="W75" s="609"/>
      <c r="X75" s="609"/>
      <c r="Y75" s="609"/>
      <c r="Z75" s="609"/>
      <c r="AA75" s="609"/>
      <c r="AB75" s="609"/>
      <c r="AC75" s="609"/>
      <c r="AD75" s="609"/>
      <c r="AE75" s="298"/>
      <c r="AF75" s="299"/>
      <c r="AG75" s="300"/>
      <c r="AH75" s="610">
        <f>AH74</f>
        <v>0</v>
      </c>
      <c r="AI75" s="610"/>
      <c r="AJ75" s="610"/>
      <c r="AK75" s="610"/>
      <c r="AL75" s="610"/>
      <c r="AM75" s="610"/>
      <c r="AN75" s="610"/>
      <c r="AO75" s="610"/>
      <c r="AP75" s="611"/>
      <c r="AS75" s="48"/>
    </row>
    <row r="76" spans="1:45" ht="6" customHeight="1">
      <c r="A76" s="296" t="s">
        <v>408</v>
      </c>
      <c r="B76" s="296"/>
      <c r="C76" s="296"/>
      <c r="D76" s="296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7"/>
      <c r="AE76" s="460" t="s">
        <v>71</v>
      </c>
      <c r="AF76" s="476"/>
      <c r="AG76" s="461"/>
      <c r="AH76" s="602">
        <f>AH54-AH60-AH62-AH64-AH66-AH68-AH70-AH72+AH74</f>
        <v>84760164</v>
      </c>
      <c r="AI76" s="603"/>
      <c r="AJ76" s="603"/>
      <c r="AK76" s="603"/>
      <c r="AL76" s="603"/>
      <c r="AM76" s="603"/>
      <c r="AN76" s="603"/>
      <c r="AO76" s="603"/>
      <c r="AP76" s="603"/>
      <c r="AS76" s="48"/>
    </row>
    <row r="77" spans="1:45" ht="7.5" customHeight="1">
      <c r="A77" s="299"/>
      <c r="B77" s="299"/>
      <c r="C77" s="299"/>
      <c r="D77" s="299"/>
      <c r="E77" s="299"/>
      <c r="F77" s="299"/>
      <c r="G77" s="299"/>
      <c r="H77" s="299"/>
      <c r="I77" s="299"/>
      <c r="J77" s="299"/>
      <c r="K77" s="299"/>
      <c r="L77" s="299"/>
      <c r="M77" s="299"/>
      <c r="N77" s="299"/>
      <c r="O77" s="299"/>
      <c r="P77" s="299"/>
      <c r="Q77" s="299"/>
      <c r="R77" s="299"/>
      <c r="S77" s="299"/>
      <c r="T77" s="299"/>
      <c r="U77" s="299"/>
      <c r="V77" s="299"/>
      <c r="W77" s="299"/>
      <c r="X77" s="299"/>
      <c r="Y77" s="299"/>
      <c r="Z77" s="299"/>
      <c r="AA77" s="299"/>
      <c r="AB77" s="299"/>
      <c r="AC77" s="299"/>
      <c r="AD77" s="300"/>
      <c r="AE77" s="466"/>
      <c r="AF77" s="467"/>
      <c r="AG77" s="482"/>
      <c r="AH77" s="612">
        <f>AH55-AH61-AH63-AH65-AH67-AH69-AH71-AH73+AH75</f>
        <v>84760164</v>
      </c>
      <c r="AI77" s="612"/>
      <c r="AJ77" s="612"/>
      <c r="AK77" s="612"/>
      <c r="AL77" s="612"/>
      <c r="AM77" s="612"/>
      <c r="AN77" s="612"/>
      <c r="AO77" s="612"/>
      <c r="AP77" s="613"/>
    </row>
    <row r="78" spans="1:45" ht="6" customHeight="1">
      <c r="A78" s="296" t="s">
        <v>312</v>
      </c>
      <c r="B78" s="296"/>
      <c r="C78" s="296"/>
      <c r="D78" s="296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7"/>
      <c r="AH78" s="580">
        <v>0</v>
      </c>
      <c r="AI78" s="581"/>
      <c r="AJ78" s="581"/>
      <c r="AK78" s="581"/>
      <c r="AL78" s="581"/>
      <c r="AM78" s="581"/>
      <c r="AN78" s="581"/>
      <c r="AO78" s="581"/>
      <c r="AP78" s="581"/>
    </row>
    <row r="79" spans="1:45" ht="7.5" customHeight="1">
      <c r="A79" s="578"/>
      <c r="B79" s="578"/>
      <c r="C79" s="578"/>
      <c r="D79" s="578"/>
      <c r="E79" s="578"/>
      <c r="F79" s="578"/>
      <c r="G79" s="578"/>
      <c r="H79" s="578"/>
      <c r="I79" s="578"/>
      <c r="J79" s="578"/>
      <c r="K79" s="578"/>
      <c r="L79" s="578"/>
      <c r="M79" s="578"/>
      <c r="N79" s="578"/>
      <c r="O79" s="578"/>
      <c r="P79" s="578"/>
      <c r="Q79" s="578"/>
      <c r="R79" s="578"/>
      <c r="S79" s="578"/>
      <c r="T79" s="578"/>
      <c r="U79" s="578"/>
      <c r="V79" s="578"/>
      <c r="W79" s="578"/>
      <c r="X79" s="578"/>
      <c r="Y79" s="578"/>
      <c r="Z79" s="578"/>
      <c r="AA79" s="578"/>
      <c r="AB79" s="578"/>
      <c r="AC79" s="578"/>
      <c r="AD79" s="578"/>
      <c r="AE79" s="578"/>
      <c r="AF79" s="578"/>
      <c r="AG79" s="579"/>
      <c r="AH79" s="596">
        <f>AH78</f>
        <v>0</v>
      </c>
      <c r="AI79" s="596"/>
      <c r="AJ79" s="596"/>
      <c r="AK79" s="596"/>
      <c r="AL79" s="596"/>
      <c r="AM79" s="596"/>
      <c r="AN79" s="596"/>
      <c r="AO79" s="596"/>
      <c r="AP79" s="597"/>
    </row>
    <row r="80" spans="1:45" ht="3.75" customHeight="1">
      <c r="W80" s="39"/>
    </row>
    <row r="81" spans="1:44" s="2" customFormat="1" ht="10.5" customHeight="1">
      <c r="A81" s="321" t="s">
        <v>286</v>
      </c>
      <c r="B81" s="367" t="s">
        <v>313</v>
      </c>
      <c r="C81" s="368"/>
      <c r="D81" s="368"/>
      <c r="E81" s="368"/>
      <c r="F81" s="368"/>
      <c r="G81" s="368"/>
      <c r="H81" s="368"/>
      <c r="I81" s="468" t="s">
        <v>83</v>
      </c>
      <c r="J81" s="321"/>
      <c r="K81" s="321"/>
      <c r="L81" s="321"/>
      <c r="M81" s="321"/>
      <c r="N81" s="321"/>
      <c r="O81" s="321"/>
      <c r="P81" s="469"/>
      <c r="Q81" s="529" t="s">
        <v>387</v>
      </c>
      <c r="R81" s="530"/>
      <c r="S81" s="530"/>
      <c r="T81" s="530"/>
      <c r="U81" s="530"/>
      <c r="V81" s="530"/>
      <c r="W81" s="321" t="s">
        <v>280</v>
      </c>
      <c r="X81" s="321"/>
      <c r="Y81" s="727"/>
      <c r="Z81" s="727"/>
      <c r="AA81" s="727"/>
      <c r="AB81" s="188" t="s">
        <v>84</v>
      </c>
      <c r="AC81" s="185"/>
      <c r="AD81" s="185" t="s">
        <v>85</v>
      </c>
      <c r="AE81" s="185"/>
      <c r="AF81" s="185"/>
      <c r="AG81" s="185"/>
      <c r="AH81" s="723" t="s">
        <v>603</v>
      </c>
      <c r="AI81" s="723"/>
      <c r="AJ81" s="723"/>
      <c r="AK81" s="723"/>
      <c r="AL81" s="723"/>
      <c r="AM81" s="723"/>
      <c r="AN81" s="723"/>
      <c r="AO81" s="723"/>
      <c r="AP81" s="724"/>
    </row>
    <row r="82" spans="1:44" s="2" customFormat="1" ht="8.25" customHeight="1">
      <c r="A82" s="322"/>
      <c r="B82" s="369" t="s">
        <v>409</v>
      </c>
      <c r="C82" s="370"/>
      <c r="D82" s="370"/>
      <c r="E82" s="370"/>
      <c r="F82" s="370"/>
      <c r="G82" s="370"/>
      <c r="H82" s="370"/>
      <c r="I82" s="470"/>
      <c r="J82" s="322"/>
      <c r="K82" s="322"/>
      <c r="L82" s="322"/>
      <c r="M82" s="322"/>
      <c r="N82" s="322"/>
      <c r="O82" s="322"/>
      <c r="P82" s="471"/>
      <c r="Q82" s="531"/>
      <c r="R82" s="532"/>
      <c r="S82" s="532"/>
      <c r="T82" s="532"/>
      <c r="U82" s="532"/>
      <c r="V82" s="532"/>
      <c r="W82" s="322"/>
      <c r="X82" s="322"/>
      <c r="Y82" s="728"/>
      <c r="Z82" s="728"/>
      <c r="AA82" s="728"/>
      <c r="AB82" s="276"/>
      <c r="AC82" s="262"/>
      <c r="AD82" s="262"/>
      <c r="AE82" s="262"/>
      <c r="AF82" s="262"/>
      <c r="AG82" s="262"/>
      <c r="AH82" s="725"/>
      <c r="AI82" s="725"/>
      <c r="AJ82" s="725"/>
      <c r="AK82" s="725"/>
      <c r="AL82" s="725"/>
      <c r="AM82" s="725"/>
      <c r="AN82" s="725"/>
      <c r="AO82" s="725"/>
      <c r="AP82" s="726"/>
    </row>
    <row r="83" spans="1:44" ht="3.75" customHeight="1">
      <c r="W83" s="49"/>
    </row>
    <row r="84" spans="1:44" s="2" customFormat="1" ht="15" customHeight="1">
      <c r="A84" s="110" t="s">
        <v>287</v>
      </c>
      <c r="B84" s="374" t="s">
        <v>315</v>
      </c>
      <c r="C84" s="375"/>
      <c r="D84" s="375"/>
      <c r="E84" s="375"/>
      <c r="F84" s="375"/>
      <c r="G84" s="375"/>
      <c r="H84" s="375"/>
      <c r="I84" s="268" t="s">
        <v>170</v>
      </c>
      <c r="J84" s="533"/>
      <c r="K84" s="533"/>
      <c r="L84" s="533"/>
      <c r="M84" s="533"/>
      <c r="N84" s="533"/>
      <c r="O84" s="533"/>
      <c r="P84" s="272"/>
      <c r="Q84" s="268"/>
      <c r="R84" s="533"/>
      <c r="S84" s="533"/>
      <c r="T84" s="533"/>
      <c r="U84" s="533"/>
      <c r="V84" s="533"/>
      <c r="W84" s="533"/>
      <c r="X84" s="533"/>
      <c r="Y84" s="533"/>
      <c r="Z84" s="533"/>
      <c r="AA84" s="272"/>
      <c r="AB84" s="267" t="s">
        <v>88</v>
      </c>
      <c r="AC84" s="267"/>
      <c r="AD84" s="267"/>
      <c r="AE84" s="267"/>
      <c r="AF84" s="267"/>
      <c r="AG84" s="267"/>
      <c r="AH84" s="267"/>
      <c r="AI84" s="267"/>
      <c r="AJ84" s="267"/>
      <c r="AK84" s="267"/>
      <c r="AL84" s="267"/>
      <c r="AM84" s="267"/>
      <c r="AN84" s="267"/>
      <c r="AO84" s="267"/>
      <c r="AP84" s="268"/>
    </row>
    <row r="85" spans="1:44" s="2" customFormat="1" ht="3.75" customHeight="1">
      <c r="A85" s="15"/>
      <c r="B85" s="108"/>
      <c r="C85" s="96"/>
      <c r="D85" s="96"/>
      <c r="E85" s="96"/>
      <c r="F85" s="96"/>
      <c r="G85" s="96"/>
      <c r="H85" s="96"/>
      <c r="I85" s="97"/>
      <c r="J85" s="97"/>
      <c r="K85" s="97"/>
      <c r="L85" s="97"/>
      <c r="M85" s="97"/>
      <c r="N85" s="97"/>
      <c r="O85" s="97"/>
      <c r="P85" s="97"/>
      <c r="Q85" s="97"/>
      <c r="R85" s="97"/>
      <c r="S85" s="97"/>
      <c r="T85" s="97"/>
      <c r="U85" s="97"/>
      <c r="V85" s="97"/>
      <c r="W85" s="97"/>
      <c r="X85" s="97"/>
      <c r="Y85" s="97"/>
      <c r="Z85" s="97"/>
      <c r="AA85" s="97"/>
      <c r="AB85" s="97"/>
      <c r="AC85" s="97"/>
      <c r="AD85" s="97"/>
      <c r="AE85" s="97"/>
      <c r="AF85" s="97"/>
      <c r="AG85" s="97"/>
      <c r="AH85" s="97"/>
      <c r="AI85" s="97"/>
      <c r="AJ85" s="97"/>
      <c r="AK85" s="97"/>
      <c r="AL85" s="97"/>
      <c r="AM85" s="97"/>
      <c r="AN85" s="97"/>
      <c r="AO85" s="97"/>
      <c r="AP85" s="97"/>
      <c r="AQ85" s="15"/>
      <c r="AR85" s="15"/>
    </row>
    <row r="86" spans="1:44" s="2" customFormat="1" ht="15" customHeight="1">
      <c r="A86" s="110" t="s">
        <v>288</v>
      </c>
      <c r="B86" s="374" t="s">
        <v>412</v>
      </c>
      <c r="C86" s="375"/>
      <c r="D86" s="375"/>
      <c r="E86" s="375"/>
      <c r="F86" s="375"/>
      <c r="G86" s="375"/>
      <c r="H86" s="375"/>
      <c r="I86" s="97"/>
      <c r="J86" s="533" t="s">
        <v>413</v>
      </c>
      <c r="K86" s="533"/>
      <c r="L86" s="97" t="s">
        <v>119</v>
      </c>
      <c r="M86" s="533"/>
      <c r="N86" s="533"/>
      <c r="O86" s="97" t="s">
        <v>120</v>
      </c>
      <c r="P86" s="97"/>
      <c r="Q86" s="97"/>
      <c r="R86" s="533" t="s">
        <v>414</v>
      </c>
      <c r="S86" s="533"/>
      <c r="T86" s="97" t="s">
        <v>119</v>
      </c>
      <c r="U86" s="111"/>
      <c r="V86" s="97" t="s">
        <v>120</v>
      </c>
      <c r="W86" s="112"/>
      <c r="X86" s="881" t="s">
        <v>415</v>
      </c>
      <c r="Y86" s="533"/>
      <c r="Z86" s="533"/>
      <c r="AA86" s="882"/>
      <c r="AB86" s="881"/>
      <c r="AC86" s="533"/>
      <c r="AD86" s="533"/>
      <c r="AE86" s="882"/>
      <c r="AF86" s="533" t="s">
        <v>416</v>
      </c>
      <c r="AG86" s="882"/>
      <c r="AH86" s="881"/>
      <c r="AI86" s="533"/>
      <c r="AJ86" s="882"/>
      <c r="AK86" s="533" t="s">
        <v>417</v>
      </c>
      <c r="AL86" s="533"/>
      <c r="AM86" s="882"/>
      <c r="AN86" s="881"/>
      <c r="AO86" s="533"/>
      <c r="AP86" s="533"/>
    </row>
    <row r="87" spans="1:44" s="2" customFormat="1" ht="3.75" customHeight="1">
      <c r="A87" s="6"/>
      <c r="B87" s="109"/>
      <c r="C87" s="96"/>
      <c r="D87" s="96"/>
      <c r="E87" s="96"/>
      <c r="F87" s="96"/>
      <c r="G87" s="96"/>
      <c r="H87" s="96"/>
      <c r="I87" s="97"/>
      <c r="J87" s="97"/>
      <c r="K87" s="97"/>
      <c r="L87" s="97"/>
      <c r="M87" s="97"/>
      <c r="N87" s="97"/>
      <c r="O87" s="97"/>
      <c r="P87" s="97"/>
      <c r="Q87" s="97"/>
      <c r="R87" s="97"/>
      <c r="S87" s="97"/>
      <c r="T87" s="97"/>
      <c r="U87" s="97"/>
      <c r="V87" s="97"/>
      <c r="W87" s="97"/>
      <c r="X87" s="97"/>
      <c r="Y87" s="97"/>
      <c r="Z87" s="97"/>
      <c r="AA87" s="97"/>
      <c r="AB87" s="97"/>
      <c r="AC87" s="97"/>
      <c r="AD87" s="97"/>
      <c r="AE87" s="97"/>
      <c r="AF87" s="97"/>
      <c r="AG87" s="97"/>
      <c r="AH87" s="97"/>
      <c r="AI87" s="97"/>
      <c r="AJ87" s="97"/>
      <c r="AK87" s="97"/>
      <c r="AL87" s="97"/>
      <c r="AM87" s="97"/>
      <c r="AN87" s="97"/>
      <c r="AO87" s="97"/>
      <c r="AP87" s="97"/>
      <c r="AQ87" s="15"/>
      <c r="AR87" s="15"/>
    </row>
    <row r="88" spans="1:44" ht="15.75" customHeight="1">
      <c r="C88" s="80"/>
      <c r="D88" s="80"/>
      <c r="E88" s="80"/>
      <c r="F88" s="390" t="s">
        <v>411</v>
      </c>
      <c r="G88" s="80"/>
      <c r="H88" s="442" t="s">
        <v>281</v>
      </c>
      <c r="I88" s="442"/>
      <c r="J88" s="442"/>
      <c r="K88" s="442"/>
      <c r="L88" s="442"/>
      <c r="M88" s="442"/>
      <c r="N88" s="442"/>
      <c r="O88" s="442"/>
      <c r="P88" s="442"/>
      <c r="Q88" s="442"/>
      <c r="R88" s="442"/>
      <c r="S88" s="442"/>
      <c r="T88" s="442"/>
      <c r="U88" s="80"/>
      <c r="V88" s="80"/>
      <c r="W88" s="80"/>
      <c r="X88" s="81"/>
      <c r="Y88" s="384" t="s">
        <v>322</v>
      </c>
      <c r="Z88" s="385"/>
      <c r="AA88" s="385"/>
      <c r="AB88" s="385"/>
      <c r="AC88" s="385"/>
      <c r="AD88" s="385"/>
      <c r="AE88" s="385"/>
      <c r="AF88" s="385"/>
      <c r="AG88" s="385"/>
      <c r="AH88" s="385"/>
      <c r="AI88" s="385"/>
      <c r="AJ88" s="385"/>
      <c r="AK88" s="385"/>
      <c r="AL88" s="385"/>
      <c r="AM88" s="385"/>
      <c r="AN88" s="385"/>
      <c r="AO88" s="385"/>
      <c r="AP88" s="386"/>
    </row>
    <row r="89" spans="1:44" ht="15.75" customHeight="1">
      <c r="B89" s="84"/>
      <c r="C89" s="84"/>
      <c r="D89" s="84"/>
      <c r="E89" s="82"/>
      <c r="F89" s="391"/>
      <c r="G89" s="82"/>
      <c r="H89" s="582"/>
      <c r="I89" s="582"/>
      <c r="J89" s="582"/>
      <c r="K89" s="582"/>
      <c r="L89" s="582"/>
      <c r="M89" s="582"/>
      <c r="N89" s="582"/>
      <c r="O89" s="582"/>
      <c r="P89" s="582"/>
      <c r="Q89" s="582"/>
      <c r="R89" s="582"/>
      <c r="S89" s="582"/>
      <c r="T89" s="582"/>
      <c r="U89" s="82"/>
      <c r="V89" s="82"/>
      <c r="W89" s="82"/>
      <c r="X89" s="83"/>
      <c r="Y89" s="387"/>
      <c r="Z89" s="388"/>
      <c r="AA89" s="388"/>
      <c r="AB89" s="388"/>
      <c r="AC89" s="388"/>
      <c r="AD89" s="388"/>
      <c r="AE89" s="388"/>
      <c r="AF89" s="388"/>
      <c r="AG89" s="388"/>
      <c r="AH89" s="388"/>
      <c r="AI89" s="388"/>
      <c r="AJ89" s="388"/>
      <c r="AK89" s="388"/>
      <c r="AL89" s="388"/>
      <c r="AM89" s="388"/>
      <c r="AN89" s="388"/>
      <c r="AO89" s="388"/>
      <c r="AP89" s="389"/>
    </row>
    <row r="90" spans="1:44" ht="7.5" customHeight="1">
      <c r="A90" s="583" t="s">
        <v>172</v>
      </c>
      <c r="B90" s="583"/>
      <c r="C90" s="583"/>
      <c r="D90" s="583"/>
      <c r="E90" s="585" t="s">
        <v>173</v>
      </c>
      <c r="F90" s="583"/>
      <c r="G90" s="583"/>
      <c r="H90" s="586"/>
      <c r="I90" s="585" t="s">
        <v>370</v>
      </c>
      <c r="J90" s="583"/>
      <c r="K90" s="583"/>
      <c r="L90" s="583"/>
      <c r="M90" s="583"/>
      <c r="N90" s="586"/>
      <c r="O90" s="583" t="s">
        <v>69</v>
      </c>
      <c r="P90" s="583"/>
      <c r="Q90" s="583"/>
      <c r="R90" s="583"/>
      <c r="S90" s="583"/>
      <c r="T90" s="586"/>
      <c r="U90" s="583" t="s">
        <v>70</v>
      </c>
      <c r="V90" s="583"/>
      <c r="W90" s="583"/>
      <c r="X90" s="589"/>
      <c r="Y90" s="591">
        <v>43855</v>
      </c>
      <c r="Z90" s="592"/>
      <c r="AA90" s="592"/>
      <c r="AB90" s="592"/>
      <c r="AC90" s="592"/>
      <c r="AD90" s="592"/>
      <c r="AE90" s="592"/>
      <c r="AF90" s="592"/>
      <c r="AG90" s="592"/>
      <c r="AH90" s="592"/>
      <c r="AI90" s="592"/>
      <c r="AJ90" s="592"/>
      <c r="AK90" s="592"/>
      <c r="AL90" s="592"/>
      <c r="AM90" s="592"/>
      <c r="AN90" s="592"/>
      <c r="AO90" s="592"/>
      <c r="AP90" s="592"/>
    </row>
    <row r="91" spans="1:44" ht="7.5" customHeight="1">
      <c r="A91" s="584"/>
      <c r="B91" s="584"/>
      <c r="C91" s="584"/>
      <c r="D91" s="584"/>
      <c r="E91" s="587"/>
      <c r="F91" s="584"/>
      <c r="G91" s="584"/>
      <c r="H91" s="588"/>
      <c r="I91" s="587"/>
      <c r="J91" s="584"/>
      <c r="K91" s="584"/>
      <c r="L91" s="584"/>
      <c r="M91" s="584"/>
      <c r="N91" s="588"/>
      <c r="O91" s="584"/>
      <c r="P91" s="584"/>
      <c r="Q91" s="584"/>
      <c r="R91" s="584"/>
      <c r="S91" s="584"/>
      <c r="T91" s="588"/>
      <c r="U91" s="584"/>
      <c r="V91" s="584"/>
      <c r="W91" s="584"/>
      <c r="X91" s="590"/>
      <c r="Y91" s="721">
        <f ca="1">TODAY()</f>
        <v>44369</v>
      </c>
      <c r="Z91" s="722"/>
      <c r="AA91" s="722"/>
      <c r="AB91" s="722"/>
      <c r="AC91" s="722"/>
      <c r="AD91" s="722"/>
      <c r="AE91" s="722"/>
      <c r="AF91" s="722"/>
      <c r="AG91" s="722"/>
      <c r="AH91" s="722"/>
      <c r="AI91" s="722"/>
      <c r="AJ91" s="722"/>
      <c r="AK91" s="722"/>
      <c r="AL91" s="722"/>
      <c r="AM91" s="722"/>
      <c r="AN91" s="722"/>
      <c r="AO91" s="722"/>
      <c r="AP91" s="722"/>
    </row>
    <row r="92" spans="1:44" ht="6.75" customHeight="1">
      <c r="A92" s="563" t="s">
        <v>72</v>
      </c>
      <c r="B92" s="570" t="s">
        <v>513</v>
      </c>
      <c r="C92" s="570"/>
      <c r="D92" s="571"/>
      <c r="E92" s="569" t="s">
        <v>514</v>
      </c>
      <c r="F92" s="570"/>
      <c r="G92" s="570"/>
      <c r="H92" s="571"/>
      <c r="I92" s="534"/>
      <c r="J92" s="535"/>
      <c r="K92" s="535"/>
      <c r="L92" s="535"/>
      <c r="M92" s="535"/>
      <c r="N92" s="536"/>
      <c r="O92" s="527">
        <v>1</v>
      </c>
      <c r="P92" s="527">
        <v>5</v>
      </c>
      <c r="Q92" s="527">
        <v>1</v>
      </c>
      <c r="R92" s="527">
        <v>1</v>
      </c>
      <c r="S92" s="527">
        <v>0</v>
      </c>
      <c r="T92" s="527">
        <v>2</v>
      </c>
      <c r="U92" s="729">
        <v>1163788613</v>
      </c>
      <c r="V92" s="730"/>
      <c r="W92" s="730"/>
      <c r="X92" s="731"/>
      <c r="Y92" s="98"/>
      <c r="Z92" s="99"/>
      <c r="AA92" s="598" t="s">
        <v>179</v>
      </c>
      <c r="AB92" s="598"/>
      <c r="AC92" s="284" t="str">
        <f>G11</f>
        <v>㈜선우에프에스</v>
      </c>
      <c r="AD92" s="284"/>
      <c r="AE92" s="284"/>
      <c r="AF92" s="284"/>
      <c r="AG92" s="284"/>
      <c r="AH92" s="284"/>
      <c r="AI92" s="284"/>
      <c r="AJ92" s="284"/>
      <c r="AK92" s="284"/>
      <c r="AL92" s="871" t="s">
        <v>180</v>
      </c>
      <c r="AM92" s="871"/>
      <c r="AN92" s="871"/>
      <c r="AO92" s="871"/>
      <c r="AP92" s="99"/>
    </row>
    <row r="93" spans="1:44" s="2" customFormat="1" ht="6.75" customHeight="1">
      <c r="A93" s="564"/>
      <c r="B93" s="573"/>
      <c r="C93" s="573"/>
      <c r="D93" s="574"/>
      <c r="E93" s="572"/>
      <c r="F93" s="573"/>
      <c r="G93" s="573"/>
      <c r="H93" s="574"/>
      <c r="I93" s="537"/>
      <c r="J93" s="538"/>
      <c r="K93" s="538"/>
      <c r="L93" s="538"/>
      <c r="M93" s="538"/>
      <c r="N93" s="539"/>
      <c r="O93" s="528"/>
      <c r="P93" s="528"/>
      <c r="Q93" s="528"/>
      <c r="R93" s="528"/>
      <c r="S93" s="528"/>
      <c r="T93" s="528"/>
      <c r="U93" s="593">
        <f>U92</f>
        <v>1163788613</v>
      </c>
      <c r="V93" s="594"/>
      <c r="W93" s="594"/>
      <c r="X93" s="595"/>
      <c r="Y93" s="87"/>
      <c r="Z93" s="6"/>
      <c r="AA93" s="322"/>
      <c r="AB93" s="322"/>
      <c r="AC93" s="481"/>
      <c r="AD93" s="481"/>
      <c r="AE93" s="481"/>
      <c r="AF93" s="481"/>
      <c r="AG93" s="481"/>
      <c r="AH93" s="481"/>
      <c r="AI93" s="481"/>
      <c r="AJ93" s="481"/>
      <c r="AK93" s="481"/>
      <c r="AL93" s="872"/>
      <c r="AM93" s="872"/>
      <c r="AN93" s="872"/>
      <c r="AO93" s="872"/>
      <c r="AP93" s="6"/>
    </row>
    <row r="94" spans="1:44" s="2" customFormat="1" ht="6.75" customHeight="1">
      <c r="A94" s="563" t="s">
        <v>73</v>
      </c>
      <c r="B94" s="570" t="s">
        <v>515</v>
      </c>
      <c r="C94" s="570"/>
      <c r="D94" s="571"/>
      <c r="E94" s="569" t="s">
        <v>516</v>
      </c>
      <c r="F94" s="570"/>
      <c r="G94" s="570"/>
      <c r="H94" s="571"/>
      <c r="I94" s="534"/>
      <c r="J94" s="535"/>
      <c r="K94" s="535"/>
      <c r="L94" s="535"/>
      <c r="M94" s="535"/>
      <c r="N94" s="536"/>
      <c r="O94" s="527">
        <v>5</v>
      </c>
      <c r="P94" s="527">
        <v>1</v>
      </c>
      <c r="Q94" s="527">
        <v>2</v>
      </c>
      <c r="R94" s="527">
        <v>2</v>
      </c>
      <c r="S94" s="527">
        <v>2</v>
      </c>
      <c r="T94" s="527">
        <v>3</v>
      </c>
      <c r="U94" s="575">
        <v>102348535</v>
      </c>
      <c r="V94" s="576"/>
      <c r="W94" s="576"/>
      <c r="X94" s="577"/>
      <c r="Y94" s="732" t="s">
        <v>321</v>
      </c>
      <c r="Z94" s="733"/>
      <c r="AA94" s="733"/>
      <c r="AB94" s="733"/>
      <c r="AC94" s="733"/>
      <c r="AD94" s="733"/>
      <c r="AE94" s="733"/>
      <c r="AF94" s="733"/>
      <c r="AG94" s="733"/>
      <c r="AH94" s="733"/>
      <c r="AI94" s="733"/>
      <c r="AJ94" s="733"/>
      <c r="AK94" s="733"/>
      <c r="AL94" s="733"/>
      <c r="AM94" s="733"/>
      <c r="AN94" s="733"/>
      <c r="AO94" s="733"/>
      <c r="AP94" s="733"/>
    </row>
    <row r="95" spans="1:44" s="2" customFormat="1" ht="6.75" customHeight="1">
      <c r="A95" s="564"/>
      <c r="B95" s="573"/>
      <c r="C95" s="573"/>
      <c r="D95" s="574"/>
      <c r="E95" s="572"/>
      <c r="F95" s="573"/>
      <c r="G95" s="573"/>
      <c r="H95" s="574"/>
      <c r="I95" s="537"/>
      <c r="J95" s="538"/>
      <c r="K95" s="538"/>
      <c r="L95" s="538"/>
      <c r="M95" s="538"/>
      <c r="N95" s="539"/>
      <c r="O95" s="528"/>
      <c r="P95" s="528"/>
      <c r="Q95" s="528"/>
      <c r="R95" s="528"/>
      <c r="S95" s="528"/>
      <c r="T95" s="528"/>
      <c r="U95" s="594">
        <f>U94</f>
        <v>102348535</v>
      </c>
      <c r="V95" s="594"/>
      <c r="W95" s="594"/>
      <c r="X95" s="595"/>
      <c r="Y95" s="734"/>
      <c r="Z95" s="735"/>
      <c r="AA95" s="735"/>
      <c r="AB95" s="735"/>
      <c r="AC95" s="735"/>
      <c r="AD95" s="735"/>
      <c r="AE95" s="735"/>
      <c r="AF95" s="735"/>
      <c r="AG95" s="735"/>
      <c r="AH95" s="735"/>
      <c r="AI95" s="735"/>
      <c r="AJ95" s="735"/>
      <c r="AK95" s="735"/>
      <c r="AL95" s="735"/>
      <c r="AM95" s="735"/>
      <c r="AN95" s="735"/>
      <c r="AO95" s="735"/>
      <c r="AP95" s="735"/>
    </row>
    <row r="96" spans="1:44" s="2" customFormat="1" ht="6.75" customHeight="1">
      <c r="A96" s="563" t="s">
        <v>319</v>
      </c>
      <c r="B96" s="570"/>
      <c r="C96" s="570"/>
      <c r="D96" s="571"/>
      <c r="E96" s="569"/>
      <c r="F96" s="570"/>
      <c r="G96" s="570"/>
      <c r="H96" s="571"/>
      <c r="I96" s="534"/>
      <c r="J96" s="535"/>
      <c r="K96" s="535"/>
      <c r="L96" s="535"/>
      <c r="M96" s="535"/>
      <c r="N96" s="536"/>
      <c r="O96" s="527"/>
      <c r="P96" s="527"/>
      <c r="Q96" s="527"/>
      <c r="R96" s="527"/>
      <c r="S96" s="527"/>
      <c r="T96" s="527"/>
      <c r="U96" s="575"/>
      <c r="V96" s="576"/>
      <c r="W96" s="576"/>
      <c r="X96" s="577"/>
      <c r="Y96" s="734"/>
      <c r="Z96" s="735"/>
      <c r="AA96" s="735"/>
      <c r="AB96" s="735"/>
      <c r="AC96" s="735"/>
      <c r="AD96" s="735"/>
      <c r="AE96" s="735"/>
      <c r="AF96" s="735"/>
      <c r="AG96" s="735"/>
      <c r="AH96" s="735"/>
      <c r="AI96" s="735"/>
      <c r="AJ96" s="735"/>
      <c r="AK96" s="735"/>
      <c r="AL96" s="735"/>
      <c r="AM96" s="735"/>
      <c r="AN96" s="735"/>
      <c r="AO96" s="735"/>
      <c r="AP96" s="735"/>
    </row>
    <row r="97" spans="1:46" s="2" customFormat="1" ht="6.75" customHeight="1">
      <c r="A97" s="564"/>
      <c r="B97" s="573"/>
      <c r="C97" s="573"/>
      <c r="D97" s="574"/>
      <c r="E97" s="572"/>
      <c r="F97" s="573"/>
      <c r="G97" s="573"/>
      <c r="H97" s="574"/>
      <c r="I97" s="537"/>
      <c r="J97" s="538"/>
      <c r="K97" s="538"/>
      <c r="L97" s="538"/>
      <c r="M97" s="538"/>
      <c r="N97" s="539"/>
      <c r="O97" s="528"/>
      <c r="P97" s="528"/>
      <c r="Q97" s="528"/>
      <c r="R97" s="528"/>
      <c r="S97" s="528"/>
      <c r="T97" s="528"/>
      <c r="U97" s="594"/>
      <c r="V97" s="594"/>
      <c r="W97" s="594"/>
      <c r="X97" s="595"/>
      <c r="Y97" s="734"/>
      <c r="Z97" s="735"/>
      <c r="AA97" s="735"/>
      <c r="AB97" s="735"/>
      <c r="AC97" s="735"/>
      <c r="AD97" s="735"/>
      <c r="AE97" s="735"/>
      <c r="AF97" s="735"/>
      <c r="AG97" s="735"/>
      <c r="AH97" s="735"/>
      <c r="AI97" s="735"/>
      <c r="AJ97" s="735"/>
      <c r="AK97" s="735"/>
      <c r="AL97" s="735"/>
      <c r="AM97" s="735"/>
      <c r="AN97" s="735"/>
      <c r="AO97" s="735"/>
      <c r="AP97" s="735"/>
    </row>
    <row r="98" spans="1:46" s="2" customFormat="1" ht="6.75" customHeight="1">
      <c r="A98" s="563" t="s">
        <v>79</v>
      </c>
      <c r="B98" s="565" t="s">
        <v>177</v>
      </c>
      <c r="C98" s="565"/>
      <c r="D98" s="566"/>
      <c r="E98" s="569"/>
      <c r="F98" s="570"/>
      <c r="G98" s="570"/>
      <c r="H98" s="571"/>
      <c r="I98" s="534"/>
      <c r="J98" s="535"/>
      <c r="K98" s="535"/>
      <c r="L98" s="535"/>
      <c r="M98" s="535"/>
      <c r="N98" s="536"/>
      <c r="O98" s="527">
        <f t="shared" ref="O98:T98" si="3">O92</f>
        <v>1</v>
      </c>
      <c r="P98" s="527">
        <f t="shared" si="3"/>
        <v>5</v>
      </c>
      <c r="Q98" s="527">
        <f t="shared" si="3"/>
        <v>1</v>
      </c>
      <c r="R98" s="527">
        <f t="shared" si="3"/>
        <v>1</v>
      </c>
      <c r="S98" s="527">
        <f t="shared" si="3"/>
        <v>0</v>
      </c>
      <c r="T98" s="527">
        <f t="shared" si="3"/>
        <v>2</v>
      </c>
      <c r="U98" s="706"/>
      <c r="V98" s="707"/>
      <c r="W98" s="707"/>
      <c r="X98" s="708"/>
      <c r="Y98" s="709" t="s">
        <v>95</v>
      </c>
      <c r="Z98" s="598"/>
      <c r="AA98" s="598"/>
      <c r="AB98" s="598"/>
      <c r="AC98" s="711" t="s">
        <v>390</v>
      </c>
      <c r="AD98" s="711"/>
      <c r="AE98" s="711"/>
      <c r="AF98" s="711"/>
      <c r="AG98" s="711"/>
      <c r="AH98" s="711"/>
      <c r="AI98" s="711"/>
      <c r="AJ98" s="711"/>
      <c r="AK98" s="711"/>
      <c r="AL98" s="871" t="s">
        <v>180</v>
      </c>
      <c r="AM98" s="871"/>
      <c r="AN98" s="871"/>
      <c r="AO98" s="871"/>
      <c r="AP98" s="105"/>
    </row>
    <row r="99" spans="1:46" s="2" customFormat="1" ht="6.75" customHeight="1">
      <c r="A99" s="564"/>
      <c r="B99" s="567"/>
      <c r="C99" s="567"/>
      <c r="D99" s="568"/>
      <c r="E99" s="572"/>
      <c r="F99" s="573"/>
      <c r="G99" s="573"/>
      <c r="H99" s="574"/>
      <c r="I99" s="537"/>
      <c r="J99" s="538"/>
      <c r="K99" s="538"/>
      <c r="L99" s="538"/>
      <c r="M99" s="538"/>
      <c r="N99" s="539"/>
      <c r="O99" s="528"/>
      <c r="P99" s="528"/>
      <c r="Q99" s="528"/>
      <c r="R99" s="528"/>
      <c r="S99" s="528"/>
      <c r="T99" s="528"/>
      <c r="U99" s="594"/>
      <c r="V99" s="594"/>
      <c r="W99" s="594"/>
      <c r="X99" s="595"/>
      <c r="Y99" s="710"/>
      <c r="Z99" s="322"/>
      <c r="AA99" s="322"/>
      <c r="AB99" s="322"/>
      <c r="AC99" s="712"/>
      <c r="AD99" s="712"/>
      <c r="AE99" s="712"/>
      <c r="AF99" s="712"/>
      <c r="AG99" s="712"/>
      <c r="AH99" s="712"/>
      <c r="AI99" s="712"/>
      <c r="AJ99" s="712"/>
      <c r="AK99" s="712"/>
      <c r="AL99" s="872"/>
      <c r="AM99" s="872"/>
      <c r="AN99" s="872"/>
      <c r="AO99" s="872"/>
      <c r="AP99" s="6"/>
    </row>
    <row r="100" spans="1:46" s="2" customFormat="1" ht="9.75" customHeight="1">
      <c r="A100" s="400" t="s">
        <v>80</v>
      </c>
      <c r="B100" s="334" t="s">
        <v>178</v>
      </c>
      <c r="C100" s="348"/>
      <c r="D100" s="348"/>
      <c r="E100" s="396"/>
      <c r="F100" s="396"/>
      <c r="G100" s="396"/>
      <c r="H100" s="396"/>
      <c r="I100" s="540"/>
      <c r="J100" s="541"/>
      <c r="K100" s="541"/>
      <c r="L100" s="541"/>
      <c r="M100" s="541"/>
      <c r="N100" s="542"/>
      <c r="O100" s="540"/>
      <c r="P100" s="541"/>
      <c r="Q100" s="541"/>
      <c r="R100" s="541"/>
      <c r="S100" s="541"/>
      <c r="T100" s="542"/>
      <c r="U100" s="706">
        <f>SUM(U92,U94,U96,U98)</f>
        <v>1266137148</v>
      </c>
      <c r="V100" s="707"/>
      <c r="W100" s="707"/>
      <c r="X100" s="708"/>
      <c r="Y100" s="716" t="s">
        <v>92</v>
      </c>
      <c r="Z100" s="717"/>
      <c r="AA100" s="717"/>
      <c r="AB100" s="717"/>
      <c r="AC100" s="717"/>
      <c r="AD100" s="717"/>
      <c r="AE100" s="717"/>
      <c r="AF100" s="95" t="s">
        <v>93</v>
      </c>
      <c r="AG100" s="59"/>
      <c r="AH100" s="59"/>
      <c r="AI100" s="59"/>
      <c r="AJ100" s="59"/>
      <c r="AK100" s="59"/>
      <c r="AL100" s="59"/>
      <c r="AM100" s="59"/>
      <c r="AN100" s="59"/>
      <c r="AO100" s="59"/>
      <c r="AP100" s="59"/>
    </row>
    <row r="101" spans="1:46" ht="10.5" customHeight="1">
      <c r="A101" s="401"/>
      <c r="B101" s="705"/>
      <c r="C101" s="448"/>
      <c r="D101" s="448"/>
      <c r="E101" s="397"/>
      <c r="F101" s="397"/>
      <c r="G101" s="397"/>
      <c r="H101" s="397"/>
      <c r="I101" s="543"/>
      <c r="J101" s="544"/>
      <c r="K101" s="544"/>
      <c r="L101" s="544"/>
      <c r="M101" s="544"/>
      <c r="N101" s="545"/>
      <c r="O101" s="543"/>
      <c r="P101" s="544"/>
      <c r="Q101" s="544"/>
      <c r="R101" s="544"/>
      <c r="S101" s="544"/>
      <c r="T101" s="545"/>
      <c r="U101" s="713">
        <f>SUM(U93,U95,U97,U99)</f>
        <v>1266137148</v>
      </c>
      <c r="V101" s="714"/>
      <c r="W101" s="714"/>
      <c r="X101" s="715"/>
      <c r="Y101" s="447" t="s">
        <v>182</v>
      </c>
      <c r="Z101" s="448"/>
      <c r="AA101" s="448"/>
      <c r="AB101" s="448"/>
      <c r="AC101" s="449" t="s">
        <v>183</v>
      </c>
      <c r="AD101" s="449"/>
      <c r="AE101" s="449"/>
      <c r="AF101" s="449"/>
      <c r="AG101" s="449"/>
      <c r="AH101" s="449"/>
      <c r="AI101" s="449"/>
      <c r="AJ101" s="449"/>
      <c r="AK101" s="449"/>
      <c r="AL101" s="449"/>
      <c r="AM101" s="449"/>
      <c r="AN101" s="449"/>
      <c r="AO101" s="449"/>
      <c r="AP101" s="450"/>
      <c r="AS101" s="2" t="s">
        <v>98</v>
      </c>
      <c r="AT101" s="2"/>
    </row>
    <row r="102" spans="1:46" s="19" customFormat="1" ht="15" customHeight="1">
      <c r="A102" s="402" t="s">
        <v>95</v>
      </c>
      <c r="B102" s="403"/>
      <c r="C102" s="403"/>
      <c r="D102" s="403"/>
      <c r="E102" s="403"/>
      <c r="F102" s="403"/>
      <c r="G102" s="403" t="s">
        <v>96</v>
      </c>
      <c r="H102" s="403"/>
      <c r="I102" s="403"/>
      <c r="J102" s="403"/>
      <c r="K102" s="718" t="str">
        <f>AC98</f>
        <v>선우회계법인 주홍선회계사 · 세무사</v>
      </c>
      <c r="L102" s="719"/>
      <c r="M102" s="719"/>
      <c r="N102" s="719"/>
      <c r="O102" s="719"/>
      <c r="P102" s="719"/>
      <c r="Q102" s="719"/>
      <c r="R102" s="719"/>
      <c r="S102" s="719"/>
      <c r="T102" s="719"/>
      <c r="U102" s="719"/>
      <c r="V102" s="720"/>
      <c r="W102" s="403" t="s">
        <v>98</v>
      </c>
      <c r="X102" s="403"/>
      <c r="Y102" s="403"/>
      <c r="Z102" s="403"/>
      <c r="AA102" s="403"/>
      <c r="AB102" s="403"/>
      <c r="AC102" s="405">
        <v>3128512347</v>
      </c>
      <c r="AD102" s="405"/>
      <c r="AE102" s="405"/>
      <c r="AF102" s="405"/>
      <c r="AG102" s="405"/>
      <c r="AH102" s="405"/>
      <c r="AI102" s="403" t="s">
        <v>99</v>
      </c>
      <c r="AJ102" s="403"/>
      <c r="AK102" s="403"/>
      <c r="AL102" s="404" t="s">
        <v>128</v>
      </c>
      <c r="AM102" s="404"/>
      <c r="AN102" s="404"/>
      <c r="AO102" s="404"/>
      <c r="AP102" s="406"/>
      <c r="AS102" s="62">
        <f>IF(10-MOD(MID(AC102,1,1)*1+MID(AC102,2,1)*3+MID(AC102,3,1)*7+MID(AC102,4,1)*1+MID(AC102,5,1)*3+MID(AC102,6,1)*7+MID(AC102,7,1)*1+MID(AC102,8,1)*3+INT((MID(AC102,9,1)*5)/10)+MOD(MID(AC102,9,1)*5,10),10)=10,0,10-MOD(MID(AC102,1,1)*1+MID(AC102,2,1)*3+MID(AC102,3,1)*7+MID(AC102,4,1)*1+MID(AC102,5,1)*3+MID(AC102,6,1)*7+MID(AC102,7,1)*1+MID(AC102,8,1)*3+INT((MID(AC102,9,1)*5)/10)+MOD(MID(AC102,9,1)*5,10),10))</f>
        <v>7</v>
      </c>
      <c r="AT102" s="62" t="str">
        <f>IF(INT(MID(AC102,10,1))=AS102,"OK","사업자오류")</f>
        <v>OK</v>
      </c>
    </row>
    <row r="103" spans="1:46" ht="13.5" customHeight="1">
      <c r="W103" s="42"/>
      <c r="AP103" s="17" t="s">
        <v>418</v>
      </c>
    </row>
    <row r="104" spans="1:46" ht="13.5" customHeight="1">
      <c r="A104" s="3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  <c r="AN104" s="39"/>
      <c r="AO104" s="39"/>
      <c r="AP104" s="113" t="s">
        <v>419</v>
      </c>
    </row>
    <row r="105" spans="1:46" s="2" customFormat="1" ht="11.25">
      <c r="A105" s="2" t="s">
        <v>269</v>
      </c>
      <c r="W105" s="15"/>
    </row>
    <row r="106" spans="1:46" s="2" customFormat="1" ht="3.75" customHeight="1">
      <c r="F106" s="265" t="str">
        <f>MID($AF$11,1,1)</f>
        <v>3</v>
      </c>
      <c r="G106" s="265" t="str">
        <f>MID($AF$11,2,1)</f>
        <v>1</v>
      </c>
      <c r="H106" s="265" t="str">
        <f>MID($AF$11,3,1)</f>
        <v>2</v>
      </c>
      <c r="I106" s="511" t="s">
        <v>111</v>
      </c>
      <c r="J106" s="512"/>
      <c r="K106" s="472" t="str">
        <f>MID($AF$11,4,1)</f>
        <v>8</v>
      </c>
      <c r="L106" s="472"/>
      <c r="M106" s="472" t="str">
        <f>MID($AF$11,5,1)</f>
        <v>6</v>
      </c>
      <c r="N106" s="472"/>
      <c r="O106" s="511" t="s">
        <v>111</v>
      </c>
      <c r="P106" s="512"/>
      <c r="Q106" s="472" t="str">
        <f>MID($AF$11,6,1)</f>
        <v>1</v>
      </c>
      <c r="R106" s="472"/>
      <c r="S106" s="472" t="str">
        <f>MID($AF$11,7,1)</f>
        <v>2</v>
      </c>
      <c r="T106" s="472"/>
      <c r="U106" s="265" t="str">
        <f>MID($AF$11,8,1)</f>
        <v>3</v>
      </c>
      <c r="V106" s="265" t="str">
        <f>MID($AF$11,9,1)</f>
        <v>4</v>
      </c>
      <c r="W106" s="265" t="str">
        <f>MID($AF$11,10,1)</f>
        <v>4</v>
      </c>
    </row>
    <row r="107" spans="1:46" s="2" customFormat="1" ht="13.5" customHeight="1">
      <c r="A107" s="2" t="s">
        <v>98</v>
      </c>
      <c r="F107" s="438"/>
      <c r="G107" s="438"/>
      <c r="H107" s="438"/>
      <c r="I107" s="511"/>
      <c r="J107" s="512"/>
      <c r="K107" s="510"/>
      <c r="L107" s="510"/>
      <c r="M107" s="510"/>
      <c r="N107" s="510"/>
      <c r="O107" s="511"/>
      <c r="P107" s="512"/>
      <c r="Q107" s="510"/>
      <c r="R107" s="510"/>
      <c r="S107" s="510"/>
      <c r="T107" s="510"/>
      <c r="U107" s="438"/>
      <c r="V107" s="438"/>
      <c r="W107" s="438"/>
      <c r="Y107" s="444" t="s">
        <v>271</v>
      </c>
      <c r="Z107" s="444"/>
      <c r="AA107" s="444"/>
      <c r="AB107" s="444"/>
      <c r="AC107" s="444"/>
      <c r="AD107" s="444"/>
      <c r="AE107" s="444"/>
      <c r="AF107" s="444"/>
      <c r="AG107" s="444"/>
      <c r="AH107" s="444"/>
      <c r="AI107" s="444"/>
      <c r="AJ107" s="444"/>
      <c r="AK107" s="444"/>
      <c r="AL107" s="444"/>
      <c r="AM107" s="444"/>
      <c r="AN107" s="444"/>
      <c r="AO107" s="444"/>
      <c r="AP107" s="444"/>
    </row>
    <row r="108" spans="1:46" s="2" customFormat="1" ht="3.75" customHeight="1">
      <c r="F108" s="439"/>
      <c r="G108" s="439"/>
      <c r="H108" s="439"/>
      <c r="I108" s="511"/>
      <c r="J108" s="512"/>
      <c r="K108" s="473"/>
      <c r="L108" s="473"/>
      <c r="M108" s="473"/>
      <c r="N108" s="473"/>
      <c r="O108" s="511"/>
      <c r="P108" s="512"/>
      <c r="Q108" s="473"/>
      <c r="R108" s="473"/>
      <c r="S108" s="473"/>
      <c r="T108" s="473"/>
      <c r="U108" s="439"/>
      <c r="V108" s="439"/>
      <c r="W108" s="439"/>
      <c r="Y108" s="444"/>
      <c r="Z108" s="444"/>
      <c r="AA108" s="444"/>
      <c r="AB108" s="444"/>
      <c r="AC108" s="444"/>
      <c r="AD108" s="444"/>
      <c r="AE108" s="444"/>
      <c r="AF108" s="444"/>
      <c r="AG108" s="444"/>
      <c r="AH108" s="444"/>
      <c r="AI108" s="444"/>
      <c r="AJ108" s="444"/>
      <c r="AK108" s="444"/>
      <c r="AL108" s="444"/>
      <c r="AM108" s="444"/>
      <c r="AN108" s="444"/>
      <c r="AO108" s="444"/>
      <c r="AP108" s="444"/>
    </row>
    <row r="109" spans="1:46" s="2" customFormat="1" ht="3.75" customHeight="1">
      <c r="W109" s="15"/>
    </row>
    <row r="110" spans="1:46" s="2" customFormat="1" ht="12" customHeight="1">
      <c r="A110" s="275" t="s">
        <v>324</v>
      </c>
      <c r="B110" s="413"/>
      <c r="C110" s="413"/>
      <c r="D110" s="413"/>
      <c r="E110" s="413"/>
      <c r="F110" s="185" t="s">
        <v>208</v>
      </c>
      <c r="G110" s="185"/>
      <c r="H110" s="185"/>
      <c r="I110" s="189" t="s">
        <v>346</v>
      </c>
      <c r="J110" s="504"/>
      <c r="K110" s="504"/>
      <c r="L110" s="504"/>
      <c r="M110" s="504"/>
      <c r="N110" s="504"/>
      <c r="O110" s="504"/>
      <c r="P110" s="504"/>
      <c r="Q110" s="504"/>
      <c r="R110" s="504"/>
      <c r="S110" s="504"/>
      <c r="T110" s="504"/>
      <c r="U110" s="504"/>
      <c r="V110" s="504"/>
      <c r="W110" s="504"/>
      <c r="X110" s="504"/>
      <c r="Y110" s="188"/>
      <c r="Z110" s="185" t="s">
        <v>204</v>
      </c>
      <c r="AA110" s="185"/>
      <c r="AB110" s="185"/>
      <c r="AC110" s="185"/>
      <c r="AD110" s="185"/>
      <c r="AE110" s="185"/>
      <c r="AF110" s="185"/>
      <c r="AG110" s="185" t="s">
        <v>4</v>
      </c>
      <c r="AH110" s="185"/>
      <c r="AI110" s="185"/>
      <c r="AJ110" s="185" t="s">
        <v>205</v>
      </c>
      <c r="AK110" s="185"/>
      <c r="AL110" s="185"/>
      <c r="AM110" s="185"/>
      <c r="AN110" s="185"/>
      <c r="AO110" s="185"/>
      <c r="AP110" s="189"/>
    </row>
    <row r="111" spans="1:46" s="2" customFormat="1" ht="12" customHeight="1">
      <c r="A111" s="192"/>
      <c r="B111" s="203"/>
      <c r="C111" s="203"/>
      <c r="D111" s="203"/>
      <c r="E111" s="203"/>
      <c r="F111" s="199"/>
      <c r="G111" s="199"/>
      <c r="H111" s="199"/>
      <c r="I111" s="295" t="s">
        <v>153</v>
      </c>
      <c r="J111" s="296"/>
      <c r="K111" s="296"/>
      <c r="L111" s="297"/>
      <c r="M111" s="506" t="s">
        <v>206</v>
      </c>
      <c r="N111" s="507"/>
      <c r="O111" s="507"/>
      <c r="P111" s="507"/>
      <c r="Q111" s="507"/>
      <c r="R111" s="507"/>
      <c r="S111" s="507"/>
      <c r="T111" s="507"/>
      <c r="U111" s="507"/>
      <c r="V111" s="507"/>
      <c r="W111" s="192"/>
      <c r="X111" s="201" t="s">
        <v>81</v>
      </c>
      <c r="Y111" s="199"/>
      <c r="Z111" s="419"/>
      <c r="AA111" s="419"/>
      <c r="AB111" s="419"/>
      <c r="AC111" s="419"/>
      <c r="AD111" s="419"/>
      <c r="AE111" s="419"/>
      <c r="AF111" s="419"/>
      <c r="AG111" s="51">
        <v>10</v>
      </c>
      <c r="AH111" s="52" t="s">
        <v>146</v>
      </c>
      <c r="AI111" s="92">
        <v>100</v>
      </c>
      <c r="AJ111" s="202">
        <f>TRUNC(Z111*AG111/AI111,0)</f>
        <v>0</v>
      </c>
      <c r="AK111" s="202"/>
      <c r="AL111" s="202"/>
      <c r="AM111" s="202"/>
      <c r="AN111" s="202"/>
      <c r="AO111" s="202"/>
      <c r="AP111" s="293"/>
    </row>
    <row r="112" spans="1:46" s="2" customFormat="1" ht="12" customHeight="1">
      <c r="A112" s="192"/>
      <c r="B112" s="203"/>
      <c r="C112" s="203"/>
      <c r="D112" s="203"/>
      <c r="E112" s="203"/>
      <c r="F112" s="199"/>
      <c r="G112" s="199"/>
      <c r="H112" s="199"/>
      <c r="I112" s="298"/>
      <c r="J112" s="299"/>
      <c r="K112" s="299"/>
      <c r="L112" s="300"/>
      <c r="M112" s="506" t="s">
        <v>392</v>
      </c>
      <c r="N112" s="507"/>
      <c r="O112" s="507"/>
      <c r="P112" s="507"/>
      <c r="Q112" s="507"/>
      <c r="R112" s="507"/>
      <c r="S112" s="507"/>
      <c r="T112" s="507"/>
      <c r="U112" s="507"/>
      <c r="V112" s="507"/>
      <c r="W112" s="192"/>
      <c r="X112" s="427" t="s">
        <v>82</v>
      </c>
      <c r="Y112" s="255"/>
      <c r="Z112" s="419"/>
      <c r="AA112" s="419"/>
      <c r="AB112" s="419"/>
      <c r="AC112" s="419"/>
      <c r="AD112" s="419"/>
      <c r="AE112" s="419"/>
      <c r="AF112" s="419"/>
      <c r="AG112" s="51">
        <v>10</v>
      </c>
      <c r="AH112" s="52" t="s">
        <v>146</v>
      </c>
      <c r="AI112" s="92">
        <v>100</v>
      </c>
      <c r="AJ112" s="202">
        <f>TRUNC(Z112*AG112/AI112,0)</f>
        <v>0</v>
      </c>
      <c r="AK112" s="202"/>
      <c r="AL112" s="202"/>
      <c r="AM112" s="202"/>
      <c r="AN112" s="202"/>
      <c r="AO112" s="202"/>
      <c r="AP112" s="293"/>
    </row>
    <row r="113" spans="1:42" s="2" customFormat="1" ht="12" customHeight="1">
      <c r="A113" s="192"/>
      <c r="B113" s="203"/>
      <c r="C113" s="203"/>
      <c r="D113" s="203"/>
      <c r="E113" s="203"/>
      <c r="F113" s="199"/>
      <c r="G113" s="199"/>
      <c r="H113" s="199"/>
      <c r="I113" s="295" t="s">
        <v>207</v>
      </c>
      <c r="J113" s="296"/>
      <c r="K113" s="296"/>
      <c r="L113" s="297"/>
      <c r="M113" s="506" t="s">
        <v>206</v>
      </c>
      <c r="N113" s="507"/>
      <c r="O113" s="507"/>
      <c r="P113" s="507"/>
      <c r="Q113" s="507"/>
      <c r="R113" s="507"/>
      <c r="S113" s="507"/>
      <c r="T113" s="507"/>
      <c r="U113" s="507"/>
      <c r="V113" s="507"/>
      <c r="W113" s="192"/>
      <c r="X113" s="427" t="s">
        <v>328</v>
      </c>
      <c r="Y113" s="255"/>
      <c r="Z113" s="419"/>
      <c r="AA113" s="419"/>
      <c r="AB113" s="419"/>
      <c r="AC113" s="419"/>
      <c r="AD113" s="419"/>
      <c r="AE113" s="419"/>
      <c r="AF113" s="419"/>
      <c r="AG113" s="51">
        <v>0</v>
      </c>
      <c r="AH113" s="52" t="s">
        <v>146</v>
      </c>
      <c r="AI113" s="92">
        <v>100</v>
      </c>
      <c r="AJ113" s="236"/>
      <c r="AK113" s="236"/>
      <c r="AL113" s="236"/>
      <c r="AM113" s="236"/>
      <c r="AN113" s="236"/>
      <c r="AO113" s="236"/>
      <c r="AP113" s="420"/>
    </row>
    <row r="114" spans="1:42" s="2" customFormat="1" ht="12" customHeight="1">
      <c r="A114" s="192"/>
      <c r="B114" s="203"/>
      <c r="C114" s="203"/>
      <c r="D114" s="203"/>
      <c r="E114" s="203"/>
      <c r="F114" s="199"/>
      <c r="G114" s="199"/>
      <c r="H114" s="199"/>
      <c r="I114" s="298"/>
      <c r="J114" s="299"/>
      <c r="K114" s="299"/>
      <c r="L114" s="300"/>
      <c r="M114" s="508" t="s">
        <v>392</v>
      </c>
      <c r="N114" s="509"/>
      <c r="O114" s="509"/>
      <c r="P114" s="509"/>
      <c r="Q114" s="509"/>
      <c r="R114" s="509"/>
      <c r="S114" s="509"/>
      <c r="T114" s="509"/>
      <c r="U114" s="509"/>
      <c r="V114" s="509"/>
      <c r="W114" s="341"/>
      <c r="X114" s="427" t="s">
        <v>329</v>
      </c>
      <c r="Y114" s="255"/>
      <c r="Z114" s="419"/>
      <c r="AA114" s="419"/>
      <c r="AB114" s="419"/>
      <c r="AC114" s="419"/>
      <c r="AD114" s="419"/>
      <c r="AE114" s="419"/>
      <c r="AF114" s="419"/>
      <c r="AG114" s="51">
        <v>0</v>
      </c>
      <c r="AH114" s="52" t="s">
        <v>146</v>
      </c>
      <c r="AI114" s="92">
        <v>100</v>
      </c>
      <c r="AJ114" s="236"/>
      <c r="AK114" s="236"/>
      <c r="AL114" s="236"/>
      <c r="AM114" s="236"/>
      <c r="AN114" s="236"/>
      <c r="AO114" s="236"/>
      <c r="AP114" s="420"/>
    </row>
    <row r="115" spans="1:42" s="2" customFormat="1" ht="12" customHeight="1">
      <c r="A115" s="192"/>
      <c r="B115" s="203"/>
      <c r="C115" s="203"/>
      <c r="D115" s="203"/>
      <c r="E115" s="203"/>
      <c r="F115" s="199"/>
      <c r="G115" s="199"/>
      <c r="H115" s="199"/>
      <c r="I115" s="286" t="s">
        <v>393</v>
      </c>
      <c r="J115" s="301"/>
      <c r="K115" s="301"/>
      <c r="L115" s="301"/>
      <c r="M115" s="301"/>
      <c r="N115" s="301"/>
      <c r="O115" s="301"/>
      <c r="P115" s="301"/>
      <c r="Q115" s="301"/>
      <c r="R115" s="301"/>
      <c r="S115" s="301"/>
      <c r="T115" s="301"/>
      <c r="U115" s="301"/>
      <c r="V115" s="301"/>
      <c r="W115" s="193"/>
      <c r="X115" s="427" t="s">
        <v>330</v>
      </c>
      <c r="Y115" s="255"/>
      <c r="Z115" s="419"/>
      <c r="AA115" s="419"/>
      <c r="AB115" s="419"/>
      <c r="AC115" s="419"/>
      <c r="AD115" s="419"/>
      <c r="AE115" s="419"/>
      <c r="AF115" s="419"/>
      <c r="AG115" s="195"/>
      <c r="AH115" s="195"/>
      <c r="AI115" s="195"/>
      <c r="AJ115" s="202"/>
      <c r="AK115" s="202"/>
      <c r="AL115" s="202"/>
      <c r="AM115" s="202"/>
      <c r="AN115" s="202"/>
      <c r="AO115" s="202"/>
      <c r="AP115" s="293"/>
    </row>
    <row r="116" spans="1:42" s="2" customFormat="1" ht="12" customHeight="1">
      <c r="A116" s="192"/>
      <c r="B116" s="203"/>
      <c r="C116" s="203"/>
      <c r="D116" s="203"/>
      <c r="E116" s="203"/>
      <c r="F116" s="199" t="s">
        <v>210</v>
      </c>
      <c r="G116" s="199"/>
      <c r="H116" s="199"/>
      <c r="I116" s="286" t="s">
        <v>206</v>
      </c>
      <c r="J116" s="301"/>
      <c r="K116" s="301"/>
      <c r="L116" s="301"/>
      <c r="M116" s="301"/>
      <c r="N116" s="301"/>
      <c r="O116" s="301"/>
      <c r="P116" s="301"/>
      <c r="Q116" s="301"/>
      <c r="R116" s="301"/>
      <c r="S116" s="301"/>
      <c r="T116" s="301"/>
      <c r="U116" s="301"/>
      <c r="V116" s="301"/>
      <c r="W116" s="193"/>
      <c r="X116" s="427" t="s">
        <v>331</v>
      </c>
      <c r="Y116" s="255"/>
      <c r="Z116" s="419"/>
      <c r="AA116" s="419"/>
      <c r="AB116" s="419"/>
      <c r="AC116" s="419"/>
      <c r="AD116" s="419"/>
      <c r="AE116" s="419"/>
      <c r="AF116" s="419"/>
      <c r="AG116" s="195"/>
      <c r="AH116" s="195"/>
      <c r="AI116" s="195"/>
      <c r="AJ116" s="202"/>
      <c r="AK116" s="202"/>
      <c r="AL116" s="202"/>
      <c r="AM116" s="202"/>
      <c r="AN116" s="202"/>
      <c r="AO116" s="202"/>
      <c r="AP116" s="293"/>
    </row>
    <row r="117" spans="1:42" s="2" customFormat="1" ht="12" customHeight="1">
      <c r="A117" s="192"/>
      <c r="B117" s="203"/>
      <c r="C117" s="203"/>
      <c r="D117" s="203"/>
      <c r="E117" s="203"/>
      <c r="F117" s="199"/>
      <c r="G117" s="199"/>
      <c r="H117" s="199"/>
      <c r="I117" s="286" t="s">
        <v>299</v>
      </c>
      <c r="J117" s="301"/>
      <c r="K117" s="301"/>
      <c r="L117" s="301"/>
      <c r="M117" s="301"/>
      <c r="N117" s="301"/>
      <c r="O117" s="301"/>
      <c r="P117" s="301"/>
      <c r="Q117" s="301"/>
      <c r="R117" s="301"/>
      <c r="S117" s="301"/>
      <c r="T117" s="301"/>
      <c r="U117" s="301"/>
      <c r="V117" s="301"/>
      <c r="W117" s="193"/>
      <c r="X117" s="201" t="s">
        <v>332</v>
      </c>
      <c r="Y117" s="199"/>
      <c r="Z117" s="419"/>
      <c r="AA117" s="419"/>
      <c r="AB117" s="419"/>
      <c r="AC117" s="419"/>
      <c r="AD117" s="419"/>
      <c r="AE117" s="419"/>
      <c r="AF117" s="419"/>
      <c r="AG117" s="195"/>
      <c r="AH117" s="195"/>
      <c r="AI117" s="195"/>
      <c r="AJ117" s="202"/>
      <c r="AK117" s="202"/>
      <c r="AL117" s="202"/>
      <c r="AM117" s="202"/>
      <c r="AN117" s="202"/>
      <c r="AO117" s="202"/>
      <c r="AP117" s="293"/>
    </row>
    <row r="118" spans="1:42" s="2" customFormat="1" ht="12" customHeight="1">
      <c r="A118" s="423"/>
      <c r="B118" s="424"/>
      <c r="C118" s="424"/>
      <c r="D118" s="424"/>
      <c r="E118" s="424"/>
      <c r="F118" s="262"/>
      <c r="G118" s="262"/>
      <c r="H118" s="262"/>
      <c r="I118" s="373" t="s">
        <v>393</v>
      </c>
      <c r="J118" s="505"/>
      <c r="K118" s="505"/>
      <c r="L118" s="505"/>
      <c r="M118" s="505"/>
      <c r="N118" s="505"/>
      <c r="O118" s="505"/>
      <c r="P118" s="505"/>
      <c r="Q118" s="505"/>
      <c r="R118" s="505"/>
      <c r="S118" s="505"/>
      <c r="T118" s="505"/>
      <c r="U118" s="505"/>
      <c r="V118" s="505"/>
      <c r="W118" s="276"/>
      <c r="X118" s="426" t="s">
        <v>335</v>
      </c>
      <c r="Y118" s="262"/>
      <c r="Z118" s="421">
        <f>SUM(Z111:AF117)</f>
        <v>0</v>
      </c>
      <c r="AA118" s="421"/>
      <c r="AB118" s="421"/>
      <c r="AC118" s="421"/>
      <c r="AD118" s="421"/>
      <c r="AE118" s="421"/>
      <c r="AF118" s="421"/>
      <c r="AG118" s="263"/>
      <c r="AH118" s="263"/>
      <c r="AI118" s="263"/>
      <c r="AJ118" s="417">
        <f>SUM(AJ111:AP112,AJ115:AP117)</f>
        <v>0</v>
      </c>
      <c r="AK118" s="417"/>
      <c r="AL118" s="417"/>
      <c r="AM118" s="417"/>
      <c r="AN118" s="417"/>
      <c r="AO118" s="417"/>
      <c r="AP118" s="418"/>
    </row>
    <row r="119" spans="1:42" s="2" customFormat="1" ht="3.75" customHeight="1">
      <c r="W119" s="15"/>
      <c r="X119" s="15"/>
      <c r="Y119" s="7"/>
    </row>
    <row r="120" spans="1:42" s="2" customFormat="1" ht="12" customHeight="1">
      <c r="A120" s="275" t="s">
        <v>333</v>
      </c>
      <c r="B120" s="185"/>
      <c r="C120" s="185"/>
      <c r="D120" s="185"/>
      <c r="E120" s="185"/>
      <c r="F120" s="185" t="s">
        <v>346</v>
      </c>
      <c r="G120" s="185"/>
      <c r="H120" s="185"/>
      <c r="I120" s="185"/>
      <c r="J120" s="185"/>
      <c r="K120" s="185"/>
      <c r="L120" s="185"/>
      <c r="M120" s="185"/>
      <c r="N120" s="185"/>
      <c r="O120" s="185"/>
      <c r="P120" s="185"/>
      <c r="Q120" s="185"/>
      <c r="R120" s="185"/>
      <c r="S120" s="185"/>
      <c r="T120" s="185"/>
      <c r="U120" s="185"/>
      <c r="V120" s="185"/>
      <c r="W120" s="185"/>
      <c r="X120" s="185"/>
      <c r="Y120" s="185"/>
      <c r="Z120" s="185" t="s">
        <v>204</v>
      </c>
      <c r="AA120" s="185"/>
      <c r="AB120" s="185"/>
      <c r="AC120" s="185"/>
      <c r="AD120" s="185"/>
      <c r="AE120" s="185"/>
      <c r="AF120" s="185"/>
      <c r="AG120" s="185" t="s">
        <v>4</v>
      </c>
      <c r="AH120" s="185"/>
      <c r="AI120" s="185"/>
      <c r="AJ120" s="185" t="s">
        <v>205</v>
      </c>
      <c r="AK120" s="185"/>
      <c r="AL120" s="185"/>
      <c r="AM120" s="185"/>
      <c r="AN120" s="185"/>
      <c r="AO120" s="185"/>
      <c r="AP120" s="189"/>
    </row>
    <row r="121" spans="1:42" s="2" customFormat="1" ht="12" customHeight="1">
      <c r="A121" s="193"/>
      <c r="B121" s="199"/>
      <c r="C121" s="199"/>
      <c r="D121" s="199"/>
      <c r="E121" s="199"/>
      <c r="F121" s="203" t="s">
        <v>334</v>
      </c>
      <c r="G121" s="199"/>
      <c r="H121" s="199"/>
      <c r="I121" s="199"/>
      <c r="J121" s="199"/>
      <c r="K121" s="199"/>
      <c r="L121" s="199"/>
      <c r="M121" s="199"/>
      <c r="N121" s="199"/>
      <c r="O121" s="199"/>
      <c r="P121" s="199"/>
      <c r="Q121" s="199"/>
      <c r="R121" s="199"/>
      <c r="S121" s="286" t="s">
        <v>394</v>
      </c>
      <c r="T121" s="301"/>
      <c r="U121" s="301"/>
      <c r="V121" s="301"/>
      <c r="W121" s="193"/>
      <c r="X121" s="201" t="s">
        <v>336</v>
      </c>
      <c r="Y121" s="199"/>
      <c r="Z121" s="202">
        <v>8681859</v>
      </c>
      <c r="AA121" s="202"/>
      <c r="AB121" s="202"/>
      <c r="AC121" s="202"/>
      <c r="AD121" s="202"/>
      <c r="AE121" s="202"/>
      <c r="AF121" s="202"/>
      <c r="AG121" s="231"/>
      <c r="AH121" s="231"/>
      <c r="AI121" s="231"/>
      <c r="AJ121" s="202">
        <v>854643</v>
      </c>
      <c r="AK121" s="202"/>
      <c r="AL121" s="202"/>
      <c r="AM121" s="202"/>
      <c r="AN121" s="202"/>
      <c r="AO121" s="202"/>
      <c r="AP121" s="293"/>
    </row>
    <row r="122" spans="1:42" s="2" customFormat="1" ht="12" customHeight="1">
      <c r="A122" s="193"/>
      <c r="B122" s="199"/>
      <c r="C122" s="199"/>
      <c r="D122" s="199"/>
      <c r="E122" s="199"/>
      <c r="F122" s="199"/>
      <c r="G122" s="199"/>
      <c r="H122" s="199"/>
      <c r="I122" s="199"/>
      <c r="J122" s="199"/>
      <c r="K122" s="199"/>
      <c r="L122" s="199"/>
      <c r="M122" s="199"/>
      <c r="N122" s="199"/>
      <c r="O122" s="199"/>
      <c r="P122" s="199"/>
      <c r="Q122" s="199"/>
      <c r="R122" s="199"/>
      <c r="S122" s="286" t="s">
        <v>159</v>
      </c>
      <c r="T122" s="301"/>
      <c r="U122" s="301"/>
      <c r="V122" s="301"/>
      <c r="W122" s="193"/>
      <c r="X122" s="201" t="s">
        <v>337</v>
      </c>
      <c r="Y122" s="199"/>
      <c r="Z122" s="202"/>
      <c r="AA122" s="202"/>
      <c r="AB122" s="202"/>
      <c r="AC122" s="202"/>
      <c r="AD122" s="202"/>
      <c r="AE122" s="202"/>
      <c r="AF122" s="202"/>
      <c r="AG122" s="231"/>
      <c r="AH122" s="231"/>
      <c r="AI122" s="231"/>
      <c r="AJ122" s="202"/>
      <c r="AK122" s="202"/>
      <c r="AL122" s="202"/>
      <c r="AM122" s="202"/>
      <c r="AN122" s="202"/>
      <c r="AO122" s="202"/>
      <c r="AP122" s="293"/>
    </row>
    <row r="123" spans="1:42" s="2" customFormat="1" ht="12" customHeight="1">
      <c r="A123" s="193"/>
      <c r="B123" s="199"/>
      <c r="C123" s="199"/>
      <c r="D123" s="199"/>
      <c r="E123" s="199"/>
      <c r="F123" s="212" t="s">
        <v>213</v>
      </c>
      <c r="G123" s="212"/>
      <c r="H123" s="212"/>
      <c r="I123" s="212"/>
      <c r="J123" s="212"/>
      <c r="K123" s="212"/>
      <c r="L123" s="212"/>
      <c r="M123" s="212"/>
      <c r="N123" s="212"/>
      <c r="O123" s="212"/>
      <c r="P123" s="212"/>
      <c r="Q123" s="212"/>
      <c r="R123" s="212"/>
      <c r="S123" s="212"/>
      <c r="T123" s="212"/>
      <c r="U123" s="212"/>
      <c r="V123" s="212"/>
      <c r="W123" s="212"/>
      <c r="X123" s="201" t="s">
        <v>338</v>
      </c>
      <c r="Y123" s="199"/>
      <c r="Z123" s="202">
        <v>428367059</v>
      </c>
      <c r="AA123" s="202"/>
      <c r="AB123" s="202"/>
      <c r="AC123" s="202"/>
      <c r="AD123" s="202"/>
      <c r="AE123" s="202"/>
      <c r="AF123" s="202"/>
      <c r="AG123" s="231" t="s">
        <v>211</v>
      </c>
      <c r="AH123" s="231"/>
      <c r="AI123" s="231"/>
      <c r="AJ123" s="202">
        <v>16475663</v>
      </c>
      <c r="AK123" s="202"/>
      <c r="AL123" s="202"/>
      <c r="AM123" s="202"/>
      <c r="AN123" s="202"/>
      <c r="AO123" s="202"/>
      <c r="AP123" s="293"/>
    </row>
    <row r="124" spans="1:42" s="2" customFormat="1" ht="12" customHeight="1">
      <c r="A124" s="193"/>
      <c r="B124" s="199"/>
      <c r="C124" s="199"/>
      <c r="D124" s="199"/>
      <c r="E124" s="199"/>
      <c r="F124" s="212" t="s">
        <v>344</v>
      </c>
      <c r="G124" s="212"/>
      <c r="H124" s="212"/>
      <c r="I124" s="212"/>
      <c r="J124" s="212"/>
      <c r="K124" s="212"/>
      <c r="L124" s="212"/>
      <c r="M124" s="212"/>
      <c r="N124" s="212"/>
      <c r="O124" s="212"/>
      <c r="P124" s="212"/>
      <c r="Q124" s="212"/>
      <c r="R124" s="212"/>
      <c r="S124" s="212"/>
      <c r="T124" s="212"/>
      <c r="U124" s="212"/>
      <c r="V124" s="212"/>
      <c r="W124" s="212"/>
      <c r="X124" s="201" t="s">
        <v>339</v>
      </c>
      <c r="Y124" s="199"/>
      <c r="Z124" s="202"/>
      <c r="AA124" s="202"/>
      <c r="AB124" s="202"/>
      <c r="AC124" s="202"/>
      <c r="AD124" s="202"/>
      <c r="AE124" s="202"/>
      <c r="AF124" s="202"/>
      <c r="AG124" s="231" t="s">
        <v>211</v>
      </c>
      <c r="AH124" s="231"/>
      <c r="AI124" s="231"/>
      <c r="AJ124" s="202"/>
      <c r="AK124" s="202"/>
      <c r="AL124" s="202"/>
      <c r="AM124" s="202"/>
      <c r="AN124" s="202"/>
      <c r="AO124" s="202"/>
      <c r="AP124" s="293"/>
    </row>
    <row r="125" spans="1:42" s="2" customFormat="1" ht="12" customHeight="1">
      <c r="A125" s="193"/>
      <c r="B125" s="199"/>
      <c r="C125" s="199"/>
      <c r="D125" s="199"/>
      <c r="E125" s="199"/>
      <c r="F125" s="212" t="s">
        <v>214</v>
      </c>
      <c r="G125" s="212"/>
      <c r="H125" s="212"/>
      <c r="I125" s="212"/>
      <c r="J125" s="212"/>
      <c r="K125" s="212"/>
      <c r="L125" s="212"/>
      <c r="M125" s="212"/>
      <c r="N125" s="212"/>
      <c r="O125" s="212"/>
      <c r="P125" s="212"/>
      <c r="Q125" s="212"/>
      <c r="R125" s="212"/>
      <c r="S125" s="212"/>
      <c r="T125" s="212"/>
      <c r="U125" s="212"/>
      <c r="V125" s="212"/>
      <c r="W125" s="212"/>
      <c r="X125" s="201" t="s">
        <v>340</v>
      </c>
      <c r="Y125" s="199"/>
      <c r="Z125" s="236"/>
      <c r="AA125" s="236"/>
      <c r="AB125" s="236"/>
      <c r="AC125" s="236"/>
      <c r="AD125" s="236"/>
      <c r="AE125" s="236"/>
      <c r="AF125" s="236"/>
      <c r="AG125" s="195"/>
      <c r="AH125" s="195"/>
      <c r="AI125" s="195"/>
      <c r="AJ125" s="202"/>
      <c r="AK125" s="202"/>
      <c r="AL125" s="202"/>
      <c r="AM125" s="202"/>
      <c r="AN125" s="202"/>
      <c r="AO125" s="202"/>
      <c r="AP125" s="293"/>
    </row>
    <row r="126" spans="1:42" s="2" customFormat="1" ht="12" customHeight="1">
      <c r="A126" s="193"/>
      <c r="B126" s="199"/>
      <c r="C126" s="199"/>
      <c r="D126" s="199"/>
      <c r="E126" s="199"/>
      <c r="F126" s="212" t="s">
        <v>215</v>
      </c>
      <c r="G126" s="212"/>
      <c r="H126" s="212"/>
      <c r="I126" s="212"/>
      <c r="J126" s="212"/>
      <c r="K126" s="212"/>
      <c r="L126" s="212"/>
      <c r="M126" s="212"/>
      <c r="N126" s="212"/>
      <c r="O126" s="212"/>
      <c r="P126" s="212"/>
      <c r="Q126" s="212"/>
      <c r="R126" s="212"/>
      <c r="S126" s="212"/>
      <c r="T126" s="212"/>
      <c r="U126" s="212"/>
      <c r="V126" s="212"/>
      <c r="W126" s="212"/>
      <c r="X126" s="201" t="s">
        <v>341</v>
      </c>
      <c r="Y126" s="199"/>
      <c r="Z126" s="236"/>
      <c r="AA126" s="236"/>
      <c r="AB126" s="236"/>
      <c r="AC126" s="236"/>
      <c r="AD126" s="236"/>
      <c r="AE126" s="236"/>
      <c r="AF126" s="236"/>
      <c r="AG126" s="195"/>
      <c r="AH126" s="195"/>
      <c r="AI126" s="195"/>
      <c r="AJ126" s="202"/>
      <c r="AK126" s="202"/>
      <c r="AL126" s="202"/>
      <c r="AM126" s="202"/>
      <c r="AN126" s="202"/>
      <c r="AO126" s="202"/>
      <c r="AP126" s="293"/>
    </row>
    <row r="127" spans="1:42" s="2" customFormat="1" ht="12" customHeight="1">
      <c r="A127" s="193"/>
      <c r="B127" s="199"/>
      <c r="C127" s="199"/>
      <c r="D127" s="199"/>
      <c r="E127" s="199"/>
      <c r="F127" s="212" t="s">
        <v>216</v>
      </c>
      <c r="G127" s="212"/>
      <c r="H127" s="212"/>
      <c r="I127" s="212"/>
      <c r="J127" s="212"/>
      <c r="K127" s="212"/>
      <c r="L127" s="212"/>
      <c r="M127" s="212"/>
      <c r="N127" s="212"/>
      <c r="O127" s="212"/>
      <c r="P127" s="212"/>
      <c r="Q127" s="212"/>
      <c r="R127" s="212"/>
      <c r="S127" s="212"/>
      <c r="T127" s="212"/>
      <c r="U127" s="212"/>
      <c r="V127" s="212"/>
      <c r="W127" s="212"/>
      <c r="X127" s="201" t="s">
        <v>342</v>
      </c>
      <c r="Y127" s="199"/>
      <c r="Z127" s="236"/>
      <c r="AA127" s="236"/>
      <c r="AB127" s="236"/>
      <c r="AC127" s="236"/>
      <c r="AD127" s="236"/>
      <c r="AE127" s="236"/>
      <c r="AF127" s="236"/>
      <c r="AG127" s="195"/>
      <c r="AH127" s="195"/>
      <c r="AI127" s="195"/>
      <c r="AJ127" s="202"/>
      <c r="AK127" s="202"/>
      <c r="AL127" s="202"/>
      <c r="AM127" s="202"/>
      <c r="AN127" s="202"/>
      <c r="AO127" s="202"/>
      <c r="AP127" s="293"/>
    </row>
    <row r="128" spans="1:42" s="2" customFormat="1" ht="12" customHeight="1">
      <c r="A128" s="297"/>
      <c r="B128" s="220"/>
      <c r="C128" s="220"/>
      <c r="D128" s="220"/>
      <c r="E128" s="220"/>
      <c r="F128" s="212" t="s">
        <v>345</v>
      </c>
      <c r="G128" s="212"/>
      <c r="H128" s="212"/>
      <c r="I128" s="212"/>
      <c r="J128" s="212"/>
      <c r="K128" s="212"/>
      <c r="L128" s="212"/>
      <c r="M128" s="212"/>
      <c r="N128" s="212"/>
      <c r="O128" s="212"/>
      <c r="P128" s="212"/>
      <c r="Q128" s="212"/>
      <c r="R128" s="212"/>
      <c r="S128" s="212"/>
      <c r="T128" s="212"/>
      <c r="U128" s="212"/>
      <c r="V128" s="212"/>
      <c r="W128" s="212"/>
      <c r="X128" s="201" t="s">
        <v>343</v>
      </c>
      <c r="Y128" s="199"/>
      <c r="Z128" s="236"/>
      <c r="AA128" s="236"/>
      <c r="AB128" s="236"/>
      <c r="AC128" s="236"/>
      <c r="AD128" s="236"/>
      <c r="AE128" s="236"/>
      <c r="AF128" s="236"/>
      <c r="AG128" s="195"/>
      <c r="AH128" s="195"/>
      <c r="AI128" s="195"/>
      <c r="AJ128" s="202"/>
      <c r="AK128" s="202"/>
      <c r="AL128" s="202"/>
      <c r="AM128" s="202"/>
      <c r="AN128" s="202"/>
      <c r="AO128" s="202"/>
      <c r="AP128" s="293"/>
    </row>
    <row r="129" spans="1:42" s="2" customFormat="1" ht="12" customHeight="1">
      <c r="A129" s="276"/>
      <c r="B129" s="262"/>
      <c r="C129" s="262"/>
      <c r="D129" s="262"/>
      <c r="E129" s="262"/>
      <c r="F129" s="422" t="s">
        <v>22</v>
      </c>
      <c r="G129" s="422"/>
      <c r="H129" s="422"/>
      <c r="I129" s="422"/>
      <c r="J129" s="422"/>
      <c r="K129" s="422"/>
      <c r="L129" s="422"/>
      <c r="M129" s="422"/>
      <c r="N129" s="422"/>
      <c r="O129" s="422"/>
      <c r="P129" s="422"/>
      <c r="Q129" s="422"/>
      <c r="R129" s="422"/>
      <c r="S129" s="422"/>
      <c r="T129" s="422"/>
      <c r="U129" s="422"/>
      <c r="V129" s="422"/>
      <c r="W129" s="422"/>
      <c r="X129" s="426" t="s">
        <v>347</v>
      </c>
      <c r="Y129" s="262"/>
      <c r="Z129" s="417">
        <f>SUM(Z121:AF124)</f>
        <v>437048918</v>
      </c>
      <c r="AA129" s="417"/>
      <c r="AB129" s="417"/>
      <c r="AC129" s="417"/>
      <c r="AD129" s="417"/>
      <c r="AE129" s="417"/>
      <c r="AF129" s="417"/>
      <c r="AG129" s="263"/>
      <c r="AH129" s="263"/>
      <c r="AI129" s="263"/>
      <c r="AJ129" s="417">
        <f>SUM(AJ121:AP128)</f>
        <v>17330306</v>
      </c>
      <c r="AK129" s="417"/>
      <c r="AL129" s="417"/>
      <c r="AM129" s="417"/>
      <c r="AN129" s="417"/>
      <c r="AO129" s="417"/>
      <c r="AP129" s="418"/>
    </row>
    <row r="130" spans="1:42" s="2" customFormat="1" ht="3.75" customHeight="1">
      <c r="W130" s="15"/>
      <c r="X130" s="15"/>
      <c r="Y130" s="7"/>
    </row>
    <row r="131" spans="1:42" s="2" customFormat="1" ht="11.25" customHeight="1">
      <c r="A131" s="275" t="s">
        <v>219</v>
      </c>
      <c r="B131" s="185"/>
      <c r="C131" s="185"/>
      <c r="D131" s="185"/>
      <c r="E131" s="185"/>
      <c r="F131" s="185" t="s">
        <v>346</v>
      </c>
      <c r="G131" s="185"/>
      <c r="H131" s="185"/>
      <c r="I131" s="185"/>
      <c r="J131" s="185"/>
      <c r="K131" s="185"/>
      <c r="L131" s="185"/>
      <c r="M131" s="185"/>
      <c r="N131" s="185"/>
      <c r="O131" s="185"/>
      <c r="P131" s="185"/>
      <c r="Q131" s="185"/>
      <c r="R131" s="185"/>
      <c r="S131" s="185"/>
      <c r="T131" s="185"/>
      <c r="U131" s="185"/>
      <c r="V131" s="185"/>
      <c r="W131" s="185"/>
      <c r="X131" s="185"/>
      <c r="Y131" s="185"/>
      <c r="Z131" s="185" t="s">
        <v>204</v>
      </c>
      <c r="AA131" s="185"/>
      <c r="AB131" s="185"/>
      <c r="AC131" s="185"/>
      <c r="AD131" s="185"/>
      <c r="AE131" s="185"/>
      <c r="AF131" s="185"/>
      <c r="AG131" s="185" t="s">
        <v>4</v>
      </c>
      <c r="AH131" s="185"/>
      <c r="AI131" s="185"/>
      <c r="AJ131" s="185" t="s">
        <v>205</v>
      </c>
      <c r="AK131" s="185"/>
      <c r="AL131" s="185"/>
      <c r="AM131" s="185"/>
      <c r="AN131" s="185"/>
      <c r="AO131" s="185"/>
      <c r="AP131" s="189"/>
    </row>
    <row r="132" spans="1:42" s="2" customFormat="1" ht="9" customHeight="1">
      <c r="A132" s="193"/>
      <c r="B132" s="199"/>
      <c r="C132" s="199"/>
      <c r="D132" s="199"/>
      <c r="E132" s="199"/>
      <c r="F132" s="912" t="s">
        <v>217</v>
      </c>
      <c r="G132" s="913"/>
      <c r="H132" s="913"/>
      <c r="I132" s="913"/>
      <c r="J132" s="913"/>
      <c r="K132" s="913"/>
      <c r="L132" s="913"/>
      <c r="M132" s="913"/>
      <c r="N132" s="913"/>
      <c r="O132" s="913"/>
      <c r="P132" s="913"/>
      <c r="Q132" s="913"/>
      <c r="R132" s="913"/>
      <c r="S132" s="913"/>
      <c r="T132" s="913"/>
      <c r="U132" s="913"/>
      <c r="V132" s="913"/>
      <c r="W132" s="914"/>
      <c r="X132" s="460" t="s">
        <v>348</v>
      </c>
      <c r="Y132" s="461"/>
      <c r="Z132" s="873">
        <f>'공제받지 못할 매입세액 명세서'!T32</f>
        <v>4353936</v>
      </c>
      <c r="AA132" s="873"/>
      <c r="AB132" s="873"/>
      <c r="AC132" s="873"/>
      <c r="AD132" s="873"/>
      <c r="AE132" s="873"/>
      <c r="AF132" s="873"/>
      <c r="AG132" s="874"/>
      <c r="AH132" s="874"/>
      <c r="AI132" s="874"/>
      <c r="AJ132" s="875">
        <f>'공제받지 못할 매입세액 명세서'!Z32</f>
        <v>435392</v>
      </c>
      <c r="AK132" s="875"/>
      <c r="AL132" s="875"/>
      <c r="AM132" s="875"/>
      <c r="AN132" s="875"/>
      <c r="AO132" s="875"/>
      <c r="AP132" s="876"/>
    </row>
    <row r="133" spans="1:42" s="2" customFormat="1" ht="9" customHeight="1">
      <c r="A133" s="193"/>
      <c r="B133" s="199"/>
      <c r="C133" s="199"/>
      <c r="D133" s="199"/>
      <c r="E133" s="199"/>
      <c r="F133" s="915"/>
      <c r="G133" s="916"/>
      <c r="H133" s="916"/>
      <c r="I133" s="916"/>
      <c r="J133" s="916"/>
      <c r="K133" s="916"/>
      <c r="L133" s="916"/>
      <c r="M133" s="916"/>
      <c r="N133" s="916"/>
      <c r="O133" s="916"/>
      <c r="P133" s="916"/>
      <c r="Q133" s="916"/>
      <c r="R133" s="916"/>
      <c r="S133" s="916"/>
      <c r="T133" s="916"/>
      <c r="U133" s="916"/>
      <c r="V133" s="916"/>
      <c r="W133" s="917"/>
      <c r="X133" s="466"/>
      <c r="Y133" s="482"/>
      <c r="Z133" s="908">
        <f>'공제받지 못할 매입세액 명세서'!T33</f>
        <v>4353936</v>
      </c>
      <c r="AA133" s="908"/>
      <c r="AB133" s="908"/>
      <c r="AC133" s="908"/>
      <c r="AD133" s="908"/>
      <c r="AE133" s="908"/>
      <c r="AF133" s="908"/>
      <c r="AG133" s="911"/>
      <c r="AH133" s="911"/>
      <c r="AI133" s="911"/>
      <c r="AJ133" s="909">
        <f>'공제받지 못할 매입세액 명세서'!Z33</f>
        <v>435392</v>
      </c>
      <c r="AK133" s="909"/>
      <c r="AL133" s="909"/>
      <c r="AM133" s="909"/>
      <c r="AN133" s="909"/>
      <c r="AO133" s="909"/>
      <c r="AP133" s="910"/>
    </row>
    <row r="134" spans="1:42" s="2" customFormat="1" ht="12" customHeight="1">
      <c r="A134" s="193"/>
      <c r="B134" s="199"/>
      <c r="C134" s="199"/>
      <c r="D134" s="199"/>
      <c r="E134" s="199"/>
      <c r="F134" s="898" t="s">
        <v>494</v>
      </c>
      <c r="G134" s="899"/>
      <c r="H134" s="899"/>
      <c r="I134" s="899"/>
      <c r="J134" s="899"/>
      <c r="K134" s="899"/>
      <c r="L134" s="899"/>
      <c r="M134" s="899"/>
      <c r="N134" s="899"/>
      <c r="O134" s="899"/>
      <c r="P134" s="899"/>
      <c r="Q134" s="899"/>
      <c r="R134" s="899"/>
      <c r="S134" s="899"/>
      <c r="T134" s="899"/>
      <c r="U134" s="899"/>
      <c r="V134" s="899"/>
      <c r="W134" s="900"/>
      <c r="X134" s="904" t="s">
        <v>349</v>
      </c>
      <c r="Y134" s="905"/>
      <c r="Z134" s="873">
        <f>'공제받지 못할 매입세액 명세서'!AQ62</f>
        <v>368379890</v>
      </c>
      <c r="AA134" s="873"/>
      <c r="AB134" s="873"/>
      <c r="AC134" s="873"/>
      <c r="AD134" s="873"/>
      <c r="AE134" s="873"/>
      <c r="AF134" s="873"/>
      <c r="AG134" s="874"/>
      <c r="AH134" s="874"/>
      <c r="AI134" s="874"/>
      <c r="AJ134" s="875">
        <f>'공제받지 못할 매입세액 명세서'!AR62</f>
        <v>36837989</v>
      </c>
      <c r="AK134" s="875"/>
      <c r="AL134" s="875"/>
      <c r="AM134" s="875"/>
      <c r="AN134" s="875"/>
      <c r="AO134" s="875"/>
      <c r="AP134" s="876"/>
    </row>
    <row r="135" spans="1:42" s="2" customFormat="1" ht="12" customHeight="1">
      <c r="A135" s="193"/>
      <c r="B135" s="199"/>
      <c r="C135" s="199"/>
      <c r="D135" s="199"/>
      <c r="E135" s="199"/>
      <c r="F135" s="901"/>
      <c r="G135" s="902"/>
      <c r="H135" s="902"/>
      <c r="I135" s="902"/>
      <c r="J135" s="902"/>
      <c r="K135" s="902"/>
      <c r="L135" s="902"/>
      <c r="M135" s="902"/>
      <c r="N135" s="902"/>
      <c r="O135" s="902"/>
      <c r="P135" s="902"/>
      <c r="Q135" s="902"/>
      <c r="R135" s="902"/>
      <c r="S135" s="902"/>
      <c r="T135" s="902"/>
      <c r="U135" s="902"/>
      <c r="V135" s="902"/>
      <c r="W135" s="903"/>
      <c r="X135" s="906"/>
      <c r="Y135" s="907"/>
      <c r="Z135" s="908">
        <f>'공제받지 못할 매입세액 명세서'!AQ63</f>
        <v>368379890</v>
      </c>
      <c r="AA135" s="908"/>
      <c r="AB135" s="908"/>
      <c r="AC135" s="908"/>
      <c r="AD135" s="908"/>
      <c r="AE135" s="908"/>
      <c r="AF135" s="908"/>
      <c r="AG135" s="911"/>
      <c r="AH135" s="911"/>
      <c r="AI135" s="911"/>
      <c r="AJ135" s="909">
        <f>'공제받지 못할 매입세액 명세서'!AR63</f>
        <v>36837989</v>
      </c>
      <c r="AK135" s="909"/>
      <c r="AL135" s="909"/>
      <c r="AM135" s="909"/>
      <c r="AN135" s="909"/>
      <c r="AO135" s="909"/>
      <c r="AP135" s="910"/>
    </row>
    <row r="136" spans="1:42" s="2" customFormat="1" ht="12" customHeight="1">
      <c r="A136" s="193"/>
      <c r="B136" s="199"/>
      <c r="C136" s="199"/>
      <c r="D136" s="199"/>
      <c r="E136" s="199"/>
      <c r="F136" s="212" t="s">
        <v>218</v>
      </c>
      <c r="G136" s="212"/>
      <c r="H136" s="212"/>
      <c r="I136" s="212"/>
      <c r="J136" s="212"/>
      <c r="K136" s="212"/>
      <c r="L136" s="212"/>
      <c r="M136" s="212"/>
      <c r="N136" s="212"/>
      <c r="O136" s="212"/>
      <c r="P136" s="212"/>
      <c r="Q136" s="212"/>
      <c r="R136" s="212"/>
      <c r="S136" s="212"/>
      <c r="T136" s="212"/>
      <c r="U136" s="212"/>
      <c r="V136" s="212"/>
      <c r="W136" s="212"/>
      <c r="X136" s="201" t="s">
        <v>350</v>
      </c>
      <c r="Y136" s="199"/>
      <c r="Z136" s="428"/>
      <c r="AA136" s="428"/>
      <c r="AB136" s="428"/>
      <c r="AC136" s="428"/>
      <c r="AD136" s="428"/>
      <c r="AE136" s="428"/>
      <c r="AF136" s="428"/>
      <c r="AG136" s="195"/>
      <c r="AH136" s="195"/>
      <c r="AI136" s="195"/>
      <c r="AJ136" s="202"/>
      <c r="AK136" s="202"/>
      <c r="AL136" s="202"/>
      <c r="AM136" s="202"/>
      <c r="AN136" s="202"/>
      <c r="AO136" s="202"/>
      <c r="AP136" s="293"/>
    </row>
    <row r="137" spans="1:42" s="2" customFormat="1" ht="9" customHeight="1">
      <c r="A137" s="297"/>
      <c r="B137" s="220"/>
      <c r="C137" s="220"/>
      <c r="D137" s="220"/>
      <c r="E137" s="220"/>
      <c r="F137" s="295" t="s">
        <v>22</v>
      </c>
      <c r="G137" s="296"/>
      <c r="H137" s="296"/>
      <c r="I137" s="296"/>
      <c r="J137" s="296"/>
      <c r="K137" s="296"/>
      <c r="L137" s="296"/>
      <c r="M137" s="296"/>
      <c r="N137" s="296"/>
      <c r="O137" s="296"/>
      <c r="P137" s="296"/>
      <c r="Q137" s="296"/>
      <c r="R137" s="296"/>
      <c r="S137" s="296"/>
      <c r="T137" s="296"/>
      <c r="U137" s="296"/>
      <c r="V137" s="296"/>
      <c r="W137" s="297"/>
      <c r="X137" s="460" t="s">
        <v>353</v>
      </c>
      <c r="Y137" s="461"/>
      <c r="Z137" s="883">
        <f>SUM(Z132,Z134,Z136)</f>
        <v>372733826</v>
      </c>
      <c r="AA137" s="884"/>
      <c r="AB137" s="884"/>
      <c r="AC137" s="884"/>
      <c r="AD137" s="884"/>
      <c r="AE137" s="884"/>
      <c r="AF137" s="885"/>
      <c r="AG137" s="892"/>
      <c r="AH137" s="893"/>
      <c r="AI137" s="894"/>
      <c r="AJ137" s="876">
        <f>SUM(AJ132,AJ134,AJ136)</f>
        <v>37273381</v>
      </c>
      <c r="AK137" s="886"/>
      <c r="AL137" s="886"/>
      <c r="AM137" s="886"/>
      <c r="AN137" s="886"/>
      <c r="AO137" s="886"/>
      <c r="AP137" s="886"/>
    </row>
    <row r="138" spans="1:42" s="2" customFormat="1" ht="9" customHeight="1">
      <c r="A138" s="276"/>
      <c r="B138" s="262"/>
      <c r="C138" s="262"/>
      <c r="D138" s="262"/>
      <c r="E138" s="262"/>
      <c r="F138" s="470"/>
      <c r="G138" s="322"/>
      <c r="H138" s="322"/>
      <c r="I138" s="322"/>
      <c r="J138" s="322"/>
      <c r="K138" s="322"/>
      <c r="L138" s="322"/>
      <c r="M138" s="322"/>
      <c r="N138" s="322"/>
      <c r="O138" s="322"/>
      <c r="P138" s="322"/>
      <c r="Q138" s="322"/>
      <c r="R138" s="322"/>
      <c r="S138" s="322"/>
      <c r="T138" s="322"/>
      <c r="U138" s="322"/>
      <c r="V138" s="322"/>
      <c r="W138" s="471"/>
      <c r="X138" s="462"/>
      <c r="Y138" s="463"/>
      <c r="Z138" s="887">
        <f>SUM(Z133,Z135,Z136)</f>
        <v>372733826</v>
      </c>
      <c r="AA138" s="888"/>
      <c r="AB138" s="888"/>
      <c r="AC138" s="888"/>
      <c r="AD138" s="888"/>
      <c r="AE138" s="888"/>
      <c r="AF138" s="889"/>
      <c r="AG138" s="895"/>
      <c r="AH138" s="896"/>
      <c r="AI138" s="897"/>
      <c r="AJ138" s="890">
        <f>SUM(AJ133,AJ135,AJ136)</f>
        <v>37273381</v>
      </c>
      <c r="AK138" s="890"/>
      <c r="AL138" s="890"/>
      <c r="AM138" s="890"/>
      <c r="AN138" s="890"/>
      <c r="AO138" s="890"/>
      <c r="AP138" s="891"/>
    </row>
    <row r="139" spans="1:42" s="2" customFormat="1" ht="3.75" customHeight="1">
      <c r="W139" s="15"/>
      <c r="X139" s="15"/>
      <c r="Y139" s="7"/>
    </row>
    <row r="140" spans="1:42" s="2" customFormat="1" ht="12" customHeight="1">
      <c r="A140" s="275" t="s">
        <v>352</v>
      </c>
      <c r="B140" s="185"/>
      <c r="C140" s="185"/>
      <c r="D140" s="185"/>
      <c r="E140" s="185"/>
      <c r="F140" s="185" t="s">
        <v>346</v>
      </c>
      <c r="G140" s="185"/>
      <c r="H140" s="185"/>
      <c r="I140" s="185"/>
      <c r="J140" s="185"/>
      <c r="K140" s="185"/>
      <c r="L140" s="185"/>
      <c r="M140" s="185"/>
      <c r="N140" s="185"/>
      <c r="O140" s="185"/>
      <c r="P140" s="185"/>
      <c r="Q140" s="185"/>
      <c r="R140" s="185"/>
      <c r="S140" s="185"/>
      <c r="T140" s="185"/>
      <c r="U140" s="185"/>
      <c r="V140" s="185"/>
      <c r="W140" s="185"/>
      <c r="X140" s="185"/>
      <c r="Y140" s="185"/>
      <c r="Z140" s="185" t="s">
        <v>204</v>
      </c>
      <c r="AA140" s="185"/>
      <c r="AB140" s="185"/>
      <c r="AC140" s="185"/>
      <c r="AD140" s="185"/>
      <c r="AE140" s="185"/>
      <c r="AF140" s="185"/>
      <c r="AG140" s="185" t="s">
        <v>4</v>
      </c>
      <c r="AH140" s="185"/>
      <c r="AI140" s="185"/>
      <c r="AJ140" s="185" t="s">
        <v>205</v>
      </c>
      <c r="AK140" s="185"/>
      <c r="AL140" s="185"/>
      <c r="AM140" s="185"/>
      <c r="AN140" s="185"/>
      <c r="AO140" s="185"/>
      <c r="AP140" s="189"/>
    </row>
    <row r="141" spans="1:42" s="2" customFormat="1" ht="12" customHeight="1">
      <c r="A141" s="193"/>
      <c r="B141" s="199"/>
      <c r="C141" s="199"/>
      <c r="D141" s="199"/>
      <c r="E141" s="199"/>
      <c r="F141" s="212" t="s">
        <v>38</v>
      </c>
      <c r="G141" s="212"/>
      <c r="H141" s="212"/>
      <c r="I141" s="212"/>
      <c r="J141" s="212"/>
      <c r="K141" s="212"/>
      <c r="L141" s="212"/>
      <c r="M141" s="212"/>
      <c r="N141" s="212"/>
      <c r="O141" s="212"/>
      <c r="P141" s="212"/>
      <c r="Q141" s="212"/>
      <c r="R141" s="212"/>
      <c r="S141" s="212"/>
      <c r="T141" s="212"/>
      <c r="U141" s="212"/>
      <c r="V141" s="212"/>
      <c r="W141" s="212"/>
      <c r="X141" s="201" t="s">
        <v>354</v>
      </c>
      <c r="Y141" s="199"/>
      <c r="Z141" s="195"/>
      <c r="AA141" s="195"/>
      <c r="AB141" s="195"/>
      <c r="AC141" s="195"/>
      <c r="AD141" s="195"/>
      <c r="AE141" s="195"/>
      <c r="AF141" s="195"/>
      <c r="AG141" s="195"/>
      <c r="AH141" s="195"/>
      <c r="AI141" s="195"/>
      <c r="AJ141" s="202"/>
      <c r="AK141" s="202"/>
      <c r="AL141" s="202"/>
      <c r="AM141" s="202"/>
      <c r="AN141" s="202"/>
      <c r="AO141" s="202"/>
      <c r="AP141" s="293"/>
    </row>
    <row r="142" spans="1:42" s="2" customFormat="1" ht="12" customHeight="1">
      <c r="A142" s="193"/>
      <c r="B142" s="199"/>
      <c r="C142" s="199"/>
      <c r="D142" s="199"/>
      <c r="E142" s="199"/>
      <c r="F142" s="212" t="s">
        <v>225</v>
      </c>
      <c r="G142" s="212"/>
      <c r="H142" s="212"/>
      <c r="I142" s="212"/>
      <c r="J142" s="212"/>
      <c r="K142" s="212"/>
      <c r="L142" s="212"/>
      <c r="M142" s="212"/>
      <c r="N142" s="212"/>
      <c r="O142" s="212"/>
      <c r="P142" s="212"/>
      <c r="Q142" s="212"/>
      <c r="R142" s="212"/>
      <c r="S142" s="212"/>
      <c r="T142" s="212"/>
      <c r="U142" s="212"/>
      <c r="V142" s="212"/>
      <c r="W142" s="212"/>
      <c r="X142" s="201" t="s">
        <v>355</v>
      </c>
      <c r="Y142" s="199"/>
      <c r="Z142" s="195"/>
      <c r="AA142" s="195"/>
      <c r="AB142" s="195"/>
      <c r="AC142" s="195"/>
      <c r="AD142" s="195"/>
      <c r="AE142" s="195"/>
      <c r="AF142" s="195"/>
      <c r="AG142" s="195"/>
      <c r="AH142" s="195"/>
      <c r="AI142" s="195"/>
      <c r="AJ142" s="202">
        <v>0</v>
      </c>
      <c r="AK142" s="202"/>
      <c r="AL142" s="202"/>
      <c r="AM142" s="202"/>
      <c r="AN142" s="202"/>
      <c r="AO142" s="202"/>
      <c r="AP142" s="293"/>
    </row>
    <row r="143" spans="1:42" s="2" customFormat="1" ht="12" customHeight="1">
      <c r="A143" s="193"/>
      <c r="B143" s="199"/>
      <c r="C143" s="199"/>
      <c r="D143" s="199"/>
      <c r="E143" s="199"/>
      <c r="F143" s="212" t="s">
        <v>226</v>
      </c>
      <c r="G143" s="212"/>
      <c r="H143" s="212"/>
      <c r="I143" s="212"/>
      <c r="J143" s="212"/>
      <c r="K143" s="212"/>
      <c r="L143" s="212"/>
      <c r="M143" s="212"/>
      <c r="N143" s="212"/>
      <c r="O143" s="212"/>
      <c r="P143" s="212"/>
      <c r="Q143" s="212"/>
      <c r="R143" s="212"/>
      <c r="S143" s="212"/>
      <c r="T143" s="212"/>
      <c r="U143" s="212"/>
      <c r="V143" s="212"/>
      <c r="W143" s="212"/>
      <c r="X143" s="201" t="s">
        <v>420</v>
      </c>
      <c r="Y143" s="199"/>
      <c r="Z143" s="195"/>
      <c r="AA143" s="195"/>
      <c r="AB143" s="195"/>
      <c r="AC143" s="195"/>
      <c r="AD143" s="195"/>
      <c r="AE143" s="195"/>
      <c r="AF143" s="195"/>
      <c r="AG143" s="195"/>
      <c r="AH143" s="195"/>
      <c r="AI143" s="195"/>
      <c r="AJ143" s="202"/>
      <c r="AK143" s="202"/>
      <c r="AL143" s="202"/>
      <c r="AM143" s="202"/>
      <c r="AN143" s="202"/>
      <c r="AO143" s="202"/>
      <c r="AP143" s="293"/>
    </row>
    <row r="144" spans="1:42" s="2" customFormat="1" ht="12" customHeight="1">
      <c r="A144" s="193"/>
      <c r="B144" s="199"/>
      <c r="C144" s="199"/>
      <c r="D144" s="199"/>
      <c r="E144" s="199"/>
      <c r="F144" s="212" t="s">
        <v>423</v>
      </c>
      <c r="G144" s="212"/>
      <c r="H144" s="212"/>
      <c r="I144" s="212"/>
      <c r="J144" s="212"/>
      <c r="K144" s="212"/>
      <c r="L144" s="212"/>
      <c r="M144" s="212"/>
      <c r="N144" s="212"/>
      <c r="O144" s="212"/>
      <c r="P144" s="212"/>
      <c r="Q144" s="212"/>
      <c r="R144" s="212"/>
      <c r="S144" s="212"/>
      <c r="T144" s="212"/>
      <c r="U144" s="212"/>
      <c r="V144" s="212"/>
      <c r="W144" s="212"/>
      <c r="X144" s="201" t="s">
        <v>421</v>
      </c>
      <c r="Y144" s="199"/>
      <c r="Z144" s="195"/>
      <c r="AA144" s="195"/>
      <c r="AB144" s="195"/>
      <c r="AC144" s="195"/>
      <c r="AD144" s="195"/>
      <c r="AE144" s="195"/>
      <c r="AF144" s="195"/>
      <c r="AG144" s="195"/>
      <c r="AH144" s="195"/>
      <c r="AI144" s="195"/>
      <c r="AJ144" s="202"/>
      <c r="AK144" s="202"/>
      <c r="AL144" s="202"/>
      <c r="AM144" s="202"/>
      <c r="AN144" s="202"/>
      <c r="AO144" s="202"/>
      <c r="AP144" s="293"/>
    </row>
    <row r="145" spans="1:42" s="2" customFormat="1" ht="12" customHeight="1">
      <c r="A145" s="193"/>
      <c r="B145" s="199"/>
      <c r="C145" s="199"/>
      <c r="D145" s="199"/>
      <c r="E145" s="199"/>
      <c r="F145" s="212" t="s">
        <v>227</v>
      </c>
      <c r="G145" s="212"/>
      <c r="H145" s="212"/>
      <c r="I145" s="212"/>
      <c r="J145" s="212"/>
      <c r="K145" s="212"/>
      <c r="L145" s="212"/>
      <c r="M145" s="212"/>
      <c r="N145" s="212"/>
      <c r="O145" s="212"/>
      <c r="P145" s="212"/>
      <c r="Q145" s="212"/>
      <c r="R145" s="212"/>
      <c r="S145" s="212"/>
      <c r="T145" s="212"/>
      <c r="U145" s="212"/>
      <c r="V145" s="212"/>
      <c r="W145" s="212"/>
      <c r="X145" s="201" t="s">
        <v>422</v>
      </c>
      <c r="Y145" s="199"/>
      <c r="Z145" s="195"/>
      <c r="AA145" s="195"/>
      <c r="AB145" s="195"/>
      <c r="AC145" s="195"/>
      <c r="AD145" s="195"/>
      <c r="AE145" s="195"/>
      <c r="AF145" s="195"/>
      <c r="AG145" s="195"/>
      <c r="AH145" s="195"/>
      <c r="AI145" s="195"/>
      <c r="AJ145" s="202"/>
      <c r="AK145" s="202"/>
      <c r="AL145" s="202"/>
      <c r="AM145" s="202"/>
      <c r="AN145" s="202"/>
      <c r="AO145" s="202"/>
      <c r="AP145" s="293"/>
    </row>
    <row r="146" spans="1:42" s="2" customFormat="1" ht="12" customHeight="1">
      <c r="A146" s="193"/>
      <c r="B146" s="199"/>
      <c r="C146" s="199"/>
      <c r="D146" s="199"/>
      <c r="E146" s="199"/>
      <c r="F146" s="212" t="s">
        <v>40</v>
      </c>
      <c r="G146" s="212"/>
      <c r="H146" s="212"/>
      <c r="I146" s="212"/>
      <c r="J146" s="212"/>
      <c r="K146" s="212"/>
      <c r="L146" s="212"/>
      <c r="M146" s="212"/>
      <c r="N146" s="212"/>
      <c r="O146" s="212"/>
      <c r="P146" s="212"/>
      <c r="Q146" s="212"/>
      <c r="R146" s="212"/>
      <c r="S146" s="212"/>
      <c r="T146" s="212"/>
      <c r="U146" s="212"/>
      <c r="V146" s="212"/>
      <c r="W146" s="212"/>
      <c r="X146" s="201" t="s">
        <v>228</v>
      </c>
      <c r="Y146" s="199"/>
      <c r="Z146" s="195"/>
      <c r="AA146" s="195"/>
      <c r="AB146" s="195"/>
      <c r="AC146" s="195"/>
      <c r="AD146" s="195"/>
      <c r="AE146" s="195"/>
      <c r="AF146" s="195"/>
      <c r="AG146" s="195"/>
      <c r="AH146" s="195"/>
      <c r="AI146" s="195"/>
      <c r="AJ146" s="202"/>
      <c r="AK146" s="202"/>
      <c r="AL146" s="202"/>
      <c r="AM146" s="202"/>
      <c r="AN146" s="202"/>
      <c r="AO146" s="202"/>
      <c r="AP146" s="293"/>
    </row>
    <row r="147" spans="1:42" s="2" customFormat="1" ht="12" customHeight="1">
      <c r="A147" s="276"/>
      <c r="B147" s="262"/>
      <c r="C147" s="262"/>
      <c r="D147" s="262"/>
      <c r="E147" s="262"/>
      <c r="F147" s="422" t="s">
        <v>22</v>
      </c>
      <c r="G147" s="422"/>
      <c r="H147" s="422"/>
      <c r="I147" s="422"/>
      <c r="J147" s="422"/>
      <c r="K147" s="422"/>
      <c r="L147" s="422"/>
      <c r="M147" s="422"/>
      <c r="N147" s="422"/>
      <c r="O147" s="422"/>
      <c r="P147" s="422"/>
      <c r="Q147" s="422"/>
      <c r="R147" s="422"/>
      <c r="S147" s="422"/>
      <c r="T147" s="422"/>
      <c r="U147" s="422"/>
      <c r="V147" s="422"/>
      <c r="W147" s="422"/>
      <c r="X147" s="426" t="s">
        <v>424</v>
      </c>
      <c r="Y147" s="262"/>
      <c r="Z147" s="263"/>
      <c r="AA147" s="263"/>
      <c r="AB147" s="263"/>
      <c r="AC147" s="263"/>
      <c r="AD147" s="263"/>
      <c r="AE147" s="263"/>
      <c r="AF147" s="263"/>
      <c r="AG147" s="263"/>
      <c r="AH147" s="263"/>
      <c r="AI147" s="263"/>
      <c r="AJ147" s="417">
        <f>SUM(AJ141:AP146)</f>
        <v>0</v>
      </c>
      <c r="AK147" s="417"/>
      <c r="AL147" s="417"/>
      <c r="AM147" s="417"/>
      <c r="AN147" s="417"/>
      <c r="AO147" s="417"/>
      <c r="AP147" s="418"/>
    </row>
    <row r="148" spans="1:42" s="2" customFormat="1" ht="3.75" customHeight="1">
      <c r="W148" s="15"/>
      <c r="X148" s="15"/>
      <c r="Y148" s="7"/>
    </row>
    <row r="149" spans="1:42" s="2" customFormat="1" ht="12" customHeight="1">
      <c r="A149" s="275" t="s">
        <v>356</v>
      </c>
      <c r="B149" s="185"/>
      <c r="C149" s="185"/>
      <c r="D149" s="185"/>
      <c r="E149" s="185"/>
      <c r="F149" s="185" t="s">
        <v>346</v>
      </c>
      <c r="G149" s="185"/>
      <c r="H149" s="185"/>
      <c r="I149" s="185"/>
      <c r="J149" s="185"/>
      <c r="K149" s="185"/>
      <c r="L149" s="185"/>
      <c r="M149" s="185"/>
      <c r="N149" s="185"/>
      <c r="O149" s="185"/>
      <c r="P149" s="185"/>
      <c r="Q149" s="185"/>
      <c r="R149" s="185"/>
      <c r="S149" s="185"/>
      <c r="T149" s="185"/>
      <c r="U149" s="185"/>
      <c r="V149" s="185"/>
      <c r="W149" s="185"/>
      <c r="X149" s="185"/>
      <c r="Y149" s="185"/>
      <c r="Z149" s="185" t="s">
        <v>204</v>
      </c>
      <c r="AA149" s="185"/>
      <c r="AB149" s="185"/>
      <c r="AC149" s="185"/>
      <c r="AD149" s="185"/>
      <c r="AE149" s="185"/>
      <c r="AF149" s="185"/>
      <c r="AG149" s="185" t="s">
        <v>4</v>
      </c>
      <c r="AH149" s="185"/>
      <c r="AI149" s="185"/>
      <c r="AJ149" s="185" t="s">
        <v>205</v>
      </c>
      <c r="AK149" s="185"/>
      <c r="AL149" s="185"/>
      <c r="AM149" s="185"/>
      <c r="AN149" s="185"/>
      <c r="AO149" s="185"/>
      <c r="AP149" s="189"/>
    </row>
    <row r="150" spans="1:42" s="2" customFormat="1" ht="12" customHeight="1">
      <c r="A150" s="193"/>
      <c r="B150" s="199"/>
      <c r="C150" s="199"/>
      <c r="D150" s="199"/>
      <c r="E150" s="199"/>
      <c r="F150" s="212" t="s">
        <v>242</v>
      </c>
      <c r="G150" s="212"/>
      <c r="H150" s="212"/>
      <c r="I150" s="212"/>
      <c r="J150" s="212"/>
      <c r="K150" s="212"/>
      <c r="L150" s="212"/>
      <c r="M150" s="212"/>
      <c r="N150" s="212"/>
      <c r="O150" s="212"/>
      <c r="P150" s="212"/>
      <c r="Q150" s="212"/>
      <c r="R150" s="212"/>
      <c r="S150" s="212"/>
      <c r="T150" s="212"/>
      <c r="U150" s="212"/>
      <c r="V150" s="212"/>
      <c r="W150" s="212"/>
      <c r="X150" s="201" t="s">
        <v>425</v>
      </c>
      <c r="Y150" s="199"/>
      <c r="Z150" s="202"/>
      <c r="AA150" s="202"/>
      <c r="AB150" s="202"/>
      <c r="AC150" s="202"/>
      <c r="AD150" s="202"/>
      <c r="AE150" s="202"/>
      <c r="AF150" s="202"/>
      <c r="AG150" s="51">
        <v>1</v>
      </c>
      <c r="AH150" s="52" t="s">
        <v>146</v>
      </c>
      <c r="AI150" s="53">
        <v>100</v>
      </c>
      <c r="AJ150" s="202"/>
      <c r="AK150" s="202"/>
      <c r="AL150" s="202"/>
      <c r="AM150" s="202"/>
      <c r="AN150" s="202"/>
      <c r="AO150" s="202"/>
      <c r="AP150" s="293"/>
    </row>
    <row r="151" spans="1:42" s="2" customFormat="1" ht="12" customHeight="1">
      <c r="A151" s="193"/>
      <c r="B151" s="199"/>
      <c r="C151" s="199"/>
      <c r="D151" s="199"/>
      <c r="E151" s="199"/>
      <c r="F151" s="260" t="s">
        <v>254</v>
      </c>
      <c r="G151" s="260"/>
      <c r="H151" s="260"/>
      <c r="I151" s="260"/>
      <c r="J151" s="260"/>
      <c r="K151" s="260"/>
      <c r="L151" s="260"/>
      <c r="M151" s="491" t="s">
        <v>243</v>
      </c>
      <c r="N151" s="492"/>
      <c r="O151" s="492"/>
      <c r="P151" s="492"/>
      <c r="Q151" s="492"/>
      <c r="R151" s="492"/>
      <c r="S151" s="492"/>
      <c r="T151" s="492"/>
      <c r="U151" s="492"/>
      <c r="V151" s="492"/>
      <c r="W151" s="365"/>
      <c r="X151" s="427" t="s">
        <v>426</v>
      </c>
      <c r="Y151" s="255"/>
      <c r="Z151" s="202"/>
      <c r="AA151" s="202"/>
      <c r="AB151" s="202"/>
      <c r="AC151" s="202"/>
      <c r="AD151" s="202"/>
      <c r="AE151" s="202"/>
      <c r="AF151" s="202"/>
      <c r="AG151" s="51">
        <v>1</v>
      </c>
      <c r="AH151" s="52" t="s">
        <v>146</v>
      </c>
      <c r="AI151" s="53">
        <v>100</v>
      </c>
      <c r="AJ151" s="202"/>
      <c r="AK151" s="202"/>
      <c r="AL151" s="202"/>
      <c r="AM151" s="202"/>
      <c r="AN151" s="202"/>
      <c r="AO151" s="202"/>
      <c r="AP151" s="293"/>
    </row>
    <row r="152" spans="1:42" s="2" customFormat="1" ht="12" customHeight="1">
      <c r="A152" s="193"/>
      <c r="B152" s="199"/>
      <c r="C152" s="199"/>
      <c r="D152" s="199"/>
      <c r="E152" s="199"/>
      <c r="F152" s="260"/>
      <c r="G152" s="260"/>
      <c r="H152" s="260"/>
      <c r="I152" s="260"/>
      <c r="J152" s="260"/>
      <c r="K152" s="260"/>
      <c r="L152" s="260"/>
      <c r="M152" s="491" t="s">
        <v>244</v>
      </c>
      <c r="N152" s="492"/>
      <c r="O152" s="492"/>
      <c r="P152" s="492"/>
      <c r="Q152" s="492"/>
      <c r="R152" s="492"/>
      <c r="S152" s="492"/>
      <c r="T152" s="492"/>
      <c r="U152" s="492"/>
      <c r="V152" s="492"/>
      <c r="W152" s="365"/>
      <c r="X152" s="427" t="s">
        <v>427</v>
      </c>
      <c r="Y152" s="255"/>
      <c r="Z152" s="202"/>
      <c r="AA152" s="202"/>
      <c r="AB152" s="202"/>
      <c r="AC152" s="202"/>
      <c r="AD152" s="202"/>
      <c r="AE152" s="202"/>
      <c r="AF152" s="202"/>
      <c r="AG152" s="51">
        <v>5</v>
      </c>
      <c r="AH152" s="52" t="s">
        <v>146</v>
      </c>
      <c r="AI152" s="53">
        <v>1000</v>
      </c>
      <c r="AJ152" s="202"/>
      <c r="AK152" s="202"/>
      <c r="AL152" s="202"/>
      <c r="AM152" s="202"/>
      <c r="AN152" s="202"/>
      <c r="AO152" s="202"/>
      <c r="AP152" s="293"/>
    </row>
    <row r="153" spans="1:42" s="2" customFormat="1" ht="12" customHeight="1">
      <c r="A153" s="193"/>
      <c r="B153" s="199"/>
      <c r="C153" s="199"/>
      <c r="D153" s="199"/>
      <c r="E153" s="199"/>
      <c r="F153" s="260"/>
      <c r="G153" s="260"/>
      <c r="H153" s="260"/>
      <c r="I153" s="260"/>
      <c r="J153" s="260"/>
      <c r="K153" s="260"/>
      <c r="L153" s="260"/>
      <c r="M153" s="491" t="s">
        <v>245</v>
      </c>
      <c r="N153" s="492"/>
      <c r="O153" s="492"/>
      <c r="P153" s="492"/>
      <c r="Q153" s="492"/>
      <c r="R153" s="492"/>
      <c r="S153" s="492"/>
      <c r="T153" s="492"/>
      <c r="U153" s="492"/>
      <c r="V153" s="492"/>
      <c r="W153" s="365"/>
      <c r="X153" s="427" t="s">
        <v>428</v>
      </c>
      <c r="Y153" s="255"/>
      <c r="Z153" s="202"/>
      <c r="AA153" s="202"/>
      <c r="AB153" s="202"/>
      <c r="AC153" s="202"/>
      <c r="AD153" s="202"/>
      <c r="AE153" s="202"/>
      <c r="AF153" s="202"/>
      <c r="AG153" s="431" t="s">
        <v>211</v>
      </c>
      <c r="AH153" s="432"/>
      <c r="AI153" s="433"/>
      <c r="AJ153" s="202"/>
      <c r="AK153" s="202"/>
      <c r="AL153" s="202"/>
      <c r="AM153" s="202"/>
      <c r="AN153" s="202"/>
      <c r="AO153" s="202"/>
      <c r="AP153" s="293"/>
    </row>
    <row r="154" spans="1:42" s="2" customFormat="1" ht="12" customHeight="1">
      <c r="A154" s="193"/>
      <c r="B154" s="199"/>
      <c r="C154" s="199"/>
      <c r="D154" s="199"/>
      <c r="E154" s="199"/>
      <c r="F154" s="430" t="s">
        <v>255</v>
      </c>
      <c r="G154" s="260"/>
      <c r="H154" s="260"/>
      <c r="I154" s="260"/>
      <c r="J154" s="260"/>
      <c r="K154" s="260"/>
      <c r="L154" s="260"/>
      <c r="M154" s="491" t="s">
        <v>246</v>
      </c>
      <c r="N154" s="492"/>
      <c r="O154" s="492"/>
      <c r="P154" s="492"/>
      <c r="Q154" s="492"/>
      <c r="R154" s="492"/>
      <c r="S154" s="492"/>
      <c r="T154" s="492"/>
      <c r="U154" s="492"/>
      <c r="V154" s="492"/>
      <c r="W154" s="365"/>
      <c r="X154" s="427" t="s">
        <v>429</v>
      </c>
      <c r="Y154" s="255"/>
      <c r="Z154" s="202"/>
      <c r="AA154" s="202"/>
      <c r="AB154" s="202"/>
      <c r="AC154" s="202"/>
      <c r="AD154" s="202"/>
      <c r="AE154" s="202"/>
      <c r="AF154" s="202"/>
      <c r="AG154" s="51">
        <v>3</v>
      </c>
      <c r="AH154" s="52" t="s">
        <v>146</v>
      </c>
      <c r="AI154" s="53">
        <v>1000</v>
      </c>
      <c r="AJ154" s="202"/>
      <c r="AK154" s="202"/>
      <c r="AL154" s="202"/>
      <c r="AM154" s="202"/>
      <c r="AN154" s="202"/>
      <c r="AO154" s="202"/>
      <c r="AP154" s="293"/>
    </row>
    <row r="155" spans="1:42" s="2" customFormat="1" ht="12" customHeight="1">
      <c r="A155" s="193"/>
      <c r="B155" s="199"/>
      <c r="C155" s="199"/>
      <c r="D155" s="199"/>
      <c r="E155" s="199"/>
      <c r="F155" s="260"/>
      <c r="G155" s="260"/>
      <c r="H155" s="260"/>
      <c r="I155" s="260"/>
      <c r="J155" s="260"/>
      <c r="K155" s="260"/>
      <c r="L155" s="260"/>
      <c r="M155" s="491" t="s">
        <v>247</v>
      </c>
      <c r="N155" s="492"/>
      <c r="O155" s="492"/>
      <c r="P155" s="492"/>
      <c r="Q155" s="492"/>
      <c r="R155" s="492"/>
      <c r="S155" s="492"/>
      <c r="T155" s="492"/>
      <c r="U155" s="492"/>
      <c r="V155" s="492"/>
      <c r="W155" s="365"/>
      <c r="X155" s="427" t="s">
        <v>430</v>
      </c>
      <c r="Y155" s="255"/>
      <c r="Z155" s="202"/>
      <c r="AA155" s="202"/>
      <c r="AB155" s="202"/>
      <c r="AC155" s="202"/>
      <c r="AD155" s="202"/>
      <c r="AE155" s="202"/>
      <c r="AF155" s="202"/>
      <c r="AG155" s="51">
        <v>5</v>
      </c>
      <c r="AH155" s="52" t="s">
        <v>146</v>
      </c>
      <c r="AI155" s="53">
        <v>1000</v>
      </c>
      <c r="AJ155" s="202"/>
      <c r="AK155" s="202"/>
      <c r="AL155" s="202"/>
      <c r="AM155" s="202"/>
      <c r="AN155" s="202"/>
      <c r="AO155" s="202"/>
      <c r="AP155" s="293"/>
    </row>
    <row r="156" spans="1:42" s="2" customFormat="1" ht="12" customHeight="1">
      <c r="A156" s="193"/>
      <c r="B156" s="199"/>
      <c r="C156" s="199"/>
      <c r="D156" s="199"/>
      <c r="E156" s="199"/>
      <c r="F156" s="430" t="s">
        <v>256</v>
      </c>
      <c r="G156" s="260"/>
      <c r="H156" s="260"/>
      <c r="I156" s="260"/>
      <c r="J156" s="260"/>
      <c r="K156" s="260"/>
      <c r="L156" s="260"/>
      <c r="M156" s="491" t="s">
        <v>248</v>
      </c>
      <c r="N156" s="492"/>
      <c r="O156" s="492"/>
      <c r="P156" s="492"/>
      <c r="Q156" s="492"/>
      <c r="R156" s="492"/>
      <c r="S156" s="492"/>
      <c r="T156" s="492"/>
      <c r="U156" s="492"/>
      <c r="V156" s="492"/>
      <c r="W156" s="365"/>
      <c r="X156" s="427" t="s">
        <v>431</v>
      </c>
      <c r="Y156" s="255"/>
      <c r="Z156" s="202"/>
      <c r="AA156" s="202"/>
      <c r="AB156" s="202"/>
      <c r="AC156" s="202"/>
      <c r="AD156" s="202"/>
      <c r="AE156" s="202"/>
      <c r="AF156" s="202"/>
      <c r="AG156" s="51">
        <v>5</v>
      </c>
      <c r="AH156" s="52" t="s">
        <v>146</v>
      </c>
      <c r="AI156" s="53">
        <v>1000</v>
      </c>
      <c r="AJ156" s="202"/>
      <c r="AK156" s="202"/>
      <c r="AL156" s="202"/>
      <c r="AM156" s="202"/>
      <c r="AN156" s="202"/>
      <c r="AO156" s="202"/>
      <c r="AP156" s="293"/>
    </row>
    <row r="157" spans="1:42" s="2" customFormat="1" ht="12" customHeight="1">
      <c r="A157" s="193"/>
      <c r="B157" s="199"/>
      <c r="C157" s="199"/>
      <c r="D157" s="199"/>
      <c r="E157" s="199"/>
      <c r="F157" s="260"/>
      <c r="G157" s="260"/>
      <c r="H157" s="260"/>
      <c r="I157" s="260"/>
      <c r="J157" s="260"/>
      <c r="K157" s="260"/>
      <c r="L157" s="260"/>
      <c r="M157" s="491" t="s">
        <v>249</v>
      </c>
      <c r="N157" s="492"/>
      <c r="O157" s="492"/>
      <c r="P157" s="492"/>
      <c r="Q157" s="492"/>
      <c r="R157" s="492"/>
      <c r="S157" s="492"/>
      <c r="T157" s="492"/>
      <c r="U157" s="492"/>
      <c r="V157" s="492"/>
      <c r="W157" s="365"/>
      <c r="X157" s="427" t="s">
        <v>432</v>
      </c>
      <c r="Y157" s="255"/>
      <c r="Z157" s="202"/>
      <c r="AA157" s="202"/>
      <c r="AB157" s="202"/>
      <c r="AC157" s="202"/>
      <c r="AD157" s="202"/>
      <c r="AE157" s="202"/>
      <c r="AF157" s="202"/>
      <c r="AG157" s="51">
        <v>5</v>
      </c>
      <c r="AH157" s="52" t="s">
        <v>146</v>
      </c>
      <c r="AI157" s="54">
        <v>1000</v>
      </c>
      <c r="AJ157" s="202"/>
      <c r="AK157" s="202"/>
      <c r="AL157" s="202"/>
      <c r="AM157" s="202"/>
      <c r="AN157" s="202"/>
      <c r="AO157" s="202"/>
      <c r="AP157" s="293"/>
    </row>
    <row r="158" spans="1:42" s="2" customFormat="1" ht="12" customHeight="1">
      <c r="A158" s="193"/>
      <c r="B158" s="199"/>
      <c r="C158" s="199"/>
      <c r="D158" s="199"/>
      <c r="E158" s="199"/>
      <c r="F158" s="260" t="s">
        <v>257</v>
      </c>
      <c r="G158" s="260"/>
      <c r="H158" s="260"/>
      <c r="I158" s="260"/>
      <c r="J158" s="260"/>
      <c r="K158" s="260"/>
      <c r="L158" s="260"/>
      <c r="M158" s="491" t="s">
        <v>250</v>
      </c>
      <c r="N158" s="492"/>
      <c r="O158" s="492"/>
      <c r="P158" s="492"/>
      <c r="Q158" s="492"/>
      <c r="R158" s="492"/>
      <c r="S158" s="492"/>
      <c r="T158" s="492"/>
      <c r="U158" s="492"/>
      <c r="V158" s="492"/>
      <c r="W158" s="365"/>
      <c r="X158" s="427" t="s">
        <v>433</v>
      </c>
      <c r="Y158" s="255"/>
      <c r="Z158" s="202"/>
      <c r="AA158" s="202"/>
      <c r="AB158" s="202"/>
      <c r="AC158" s="202"/>
      <c r="AD158" s="202"/>
      <c r="AE158" s="202"/>
      <c r="AF158" s="202"/>
      <c r="AG158" s="431" t="s">
        <v>211</v>
      </c>
      <c r="AH158" s="432"/>
      <c r="AI158" s="433"/>
      <c r="AJ158" s="202"/>
      <c r="AK158" s="202"/>
      <c r="AL158" s="202"/>
      <c r="AM158" s="202"/>
      <c r="AN158" s="202"/>
      <c r="AO158" s="202"/>
      <c r="AP158" s="293"/>
    </row>
    <row r="159" spans="1:42" s="2" customFormat="1" ht="12" customHeight="1">
      <c r="A159" s="193"/>
      <c r="B159" s="199"/>
      <c r="C159" s="199"/>
      <c r="D159" s="199"/>
      <c r="E159" s="199"/>
      <c r="F159" s="260"/>
      <c r="G159" s="260"/>
      <c r="H159" s="260"/>
      <c r="I159" s="260"/>
      <c r="J159" s="260"/>
      <c r="K159" s="260"/>
      <c r="L159" s="260"/>
      <c r="M159" s="491" t="s">
        <v>251</v>
      </c>
      <c r="N159" s="492"/>
      <c r="O159" s="492"/>
      <c r="P159" s="492"/>
      <c r="Q159" s="492"/>
      <c r="R159" s="492"/>
      <c r="S159" s="492"/>
      <c r="T159" s="492"/>
      <c r="U159" s="492"/>
      <c r="V159" s="492"/>
      <c r="W159" s="365"/>
      <c r="X159" s="427" t="s">
        <v>434</v>
      </c>
      <c r="Y159" s="255"/>
      <c r="Z159" s="202"/>
      <c r="AA159" s="202"/>
      <c r="AB159" s="202"/>
      <c r="AC159" s="202"/>
      <c r="AD159" s="202"/>
      <c r="AE159" s="202"/>
      <c r="AF159" s="202"/>
      <c r="AG159" s="431" t="s">
        <v>211</v>
      </c>
      <c r="AH159" s="432"/>
      <c r="AI159" s="433"/>
      <c r="AJ159" s="202"/>
      <c r="AK159" s="202"/>
      <c r="AL159" s="202"/>
      <c r="AM159" s="202"/>
      <c r="AN159" s="202"/>
      <c r="AO159" s="202"/>
      <c r="AP159" s="293"/>
    </row>
    <row r="160" spans="1:42" s="2" customFormat="1" ht="12" customHeight="1">
      <c r="A160" s="193"/>
      <c r="B160" s="199"/>
      <c r="C160" s="199"/>
      <c r="D160" s="199"/>
      <c r="E160" s="199"/>
      <c r="F160" s="260"/>
      <c r="G160" s="260"/>
      <c r="H160" s="260"/>
      <c r="I160" s="260"/>
      <c r="J160" s="260"/>
      <c r="K160" s="260"/>
      <c r="L160" s="260"/>
      <c r="M160" s="501" t="s">
        <v>252</v>
      </c>
      <c r="N160" s="502"/>
      <c r="O160" s="502"/>
      <c r="P160" s="502"/>
      <c r="Q160" s="502"/>
      <c r="R160" s="502"/>
      <c r="S160" s="502"/>
      <c r="T160" s="502"/>
      <c r="U160" s="502"/>
      <c r="V160" s="502"/>
      <c r="W160" s="503"/>
      <c r="X160" s="427" t="s">
        <v>435</v>
      </c>
      <c r="Y160" s="255"/>
      <c r="Z160" s="202"/>
      <c r="AA160" s="202"/>
      <c r="AB160" s="202"/>
      <c r="AC160" s="202"/>
      <c r="AD160" s="202"/>
      <c r="AE160" s="202"/>
      <c r="AF160" s="202"/>
      <c r="AG160" s="431" t="s">
        <v>211</v>
      </c>
      <c r="AH160" s="432"/>
      <c r="AI160" s="433"/>
      <c r="AJ160" s="202"/>
      <c r="AK160" s="202"/>
      <c r="AL160" s="202"/>
      <c r="AM160" s="202"/>
      <c r="AN160" s="202"/>
      <c r="AO160" s="202"/>
      <c r="AP160" s="293"/>
    </row>
    <row r="161" spans="1:42" s="2" customFormat="1" ht="12" customHeight="1">
      <c r="A161" s="193"/>
      <c r="B161" s="199"/>
      <c r="C161" s="199"/>
      <c r="D161" s="199"/>
      <c r="E161" s="199"/>
      <c r="F161" s="260"/>
      <c r="G161" s="260"/>
      <c r="H161" s="260"/>
      <c r="I161" s="260"/>
      <c r="J161" s="260"/>
      <c r="K161" s="260"/>
      <c r="L161" s="260"/>
      <c r="M161" s="501" t="s">
        <v>253</v>
      </c>
      <c r="N161" s="502"/>
      <c r="O161" s="502"/>
      <c r="P161" s="502"/>
      <c r="Q161" s="502"/>
      <c r="R161" s="502"/>
      <c r="S161" s="502"/>
      <c r="T161" s="502"/>
      <c r="U161" s="502"/>
      <c r="V161" s="502"/>
      <c r="W161" s="503"/>
      <c r="X161" s="427" t="s">
        <v>436</v>
      </c>
      <c r="Y161" s="255"/>
      <c r="Z161" s="202"/>
      <c r="AA161" s="202"/>
      <c r="AB161" s="202"/>
      <c r="AC161" s="202"/>
      <c r="AD161" s="202"/>
      <c r="AE161" s="202"/>
      <c r="AF161" s="202"/>
      <c r="AG161" s="431" t="s">
        <v>211</v>
      </c>
      <c r="AH161" s="432"/>
      <c r="AI161" s="433"/>
      <c r="AJ161" s="202"/>
      <c r="AK161" s="202"/>
      <c r="AL161" s="202"/>
      <c r="AM161" s="202"/>
      <c r="AN161" s="202"/>
      <c r="AO161" s="202"/>
      <c r="AP161" s="293"/>
    </row>
    <row r="162" spans="1:42" s="2" customFormat="1" ht="12" customHeight="1">
      <c r="A162" s="193"/>
      <c r="B162" s="199"/>
      <c r="C162" s="199"/>
      <c r="D162" s="199"/>
      <c r="E162" s="199"/>
      <c r="F162" s="212" t="s">
        <v>258</v>
      </c>
      <c r="G162" s="212"/>
      <c r="H162" s="212"/>
      <c r="I162" s="212"/>
      <c r="J162" s="212"/>
      <c r="K162" s="212"/>
      <c r="L162" s="212"/>
      <c r="M162" s="212"/>
      <c r="N162" s="212"/>
      <c r="O162" s="212"/>
      <c r="P162" s="212"/>
      <c r="Q162" s="212"/>
      <c r="R162" s="212"/>
      <c r="S162" s="212"/>
      <c r="T162" s="212"/>
      <c r="U162" s="212"/>
      <c r="V162" s="212"/>
      <c r="W162" s="212"/>
      <c r="X162" s="427" t="s">
        <v>437</v>
      </c>
      <c r="Y162" s="255"/>
      <c r="Z162" s="202"/>
      <c r="AA162" s="202"/>
      <c r="AB162" s="202"/>
      <c r="AC162" s="202"/>
      <c r="AD162" s="202"/>
      <c r="AE162" s="202"/>
      <c r="AF162" s="202"/>
      <c r="AG162" s="431" t="s">
        <v>211</v>
      </c>
      <c r="AH162" s="432"/>
      <c r="AI162" s="433"/>
      <c r="AJ162" s="202"/>
      <c r="AK162" s="202"/>
      <c r="AL162" s="202"/>
      <c r="AM162" s="202"/>
      <c r="AN162" s="202"/>
      <c r="AO162" s="202"/>
      <c r="AP162" s="293"/>
    </row>
    <row r="163" spans="1:42" s="2" customFormat="1" ht="12" customHeight="1">
      <c r="A163" s="193"/>
      <c r="B163" s="199"/>
      <c r="C163" s="199"/>
      <c r="D163" s="199"/>
      <c r="E163" s="199"/>
      <c r="F163" s="212" t="s">
        <v>259</v>
      </c>
      <c r="G163" s="212"/>
      <c r="H163" s="212"/>
      <c r="I163" s="212"/>
      <c r="J163" s="212"/>
      <c r="K163" s="212"/>
      <c r="L163" s="212"/>
      <c r="M163" s="212"/>
      <c r="N163" s="212"/>
      <c r="O163" s="212"/>
      <c r="P163" s="212"/>
      <c r="Q163" s="212"/>
      <c r="R163" s="212"/>
      <c r="S163" s="212"/>
      <c r="T163" s="212"/>
      <c r="U163" s="212"/>
      <c r="V163" s="212"/>
      <c r="W163" s="212"/>
      <c r="X163" s="427" t="s">
        <v>438</v>
      </c>
      <c r="Y163" s="255"/>
      <c r="Z163" s="202"/>
      <c r="AA163" s="202"/>
      <c r="AB163" s="202"/>
      <c r="AC163" s="202"/>
      <c r="AD163" s="202"/>
      <c r="AE163" s="202"/>
      <c r="AF163" s="202"/>
      <c r="AG163" s="51">
        <v>5</v>
      </c>
      <c r="AH163" s="52" t="s">
        <v>146</v>
      </c>
      <c r="AI163" s="54">
        <v>1000</v>
      </c>
      <c r="AJ163" s="202"/>
      <c r="AK163" s="202"/>
      <c r="AL163" s="202"/>
      <c r="AM163" s="202"/>
      <c r="AN163" s="202"/>
      <c r="AO163" s="202"/>
      <c r="AP163" s="293"/>
    </row>
    <row r="164" spans="1:42" s="2" customFormat="1" ht="12" customHeight="1">
      <c r="A164" s="193"/>
      <c r="B164" s="199"/>
      <c r="C164" s="199"/>
      <c r="D164" s="199"/>
      <c r="E164" s="199"/>
      <c r="F164" s="212" t="s">
        <v>260</v>
      </c>
      <c r="G164" s="212"/>
      <c r="H164" s="212"/>
      <c r="I164" s="212"/>
      <c r="J164" s="212"/>
      <c r="K164" s="212"/>
      <c r="L164" s="212"/>
      <c r="M164" s="212"/>
      <c r="N164" s="212"/>
      <c r="O164" s="212"/>
      <c r="P164" s="212"/>
      <c r="Q164" s="212"/>
      <c r="R164" s="212"/>
      <c r="S164" s="212"/>
      <c r="T164" s="212"/>
      <c r="U164" s="212"/>
      <c r="V164" s="212"/>
      <c r="W164" s="212"/>
      <c r="X164" s="427" t="s">
        <v>361</v>
      </c>
      <c r="Y164" s="255"/>
      <c r="Z164" s="202"/>
      <c r="AA164" s="202"/>
      <c r="AB164" s="202"/>
      <c r="AC164" s="202"/>
      <c r="AD164" s="202"/>
      <c r="AE164" s="202"/>
      <c r="AF164" s="202"/>
      <c r="AG164" s="51">
        <v>1</v>
      </c>
      <c r="AH164" s="52" t="s">
        <v>146</v>
      </c>
      <c r="AI164" s="53">
        <v>100</v>
      </c>
      <c r="AJ164" s="202"/>
      <c r="AK164" s="202"/>
      <c r="AL164" s="202"/>
      <c r="AM164" s="202"/>
      <c r="AN164" s="202"/>
      <c r="AO164" s="202"/>
      <c r="AP164" s="293"/>
    </row>
    <row r="165" spans="1:42" s="2" customFormat="1" ht="12" customHeight="1">
      <c r="A165" s="193"/>
      <c r="B165" s="199"/>
      <c r="C165" s="199"/>
      <c r="D165" s="199"/>
      <c r="E165" s="199"/>
      <c r="F165" s="212" t="s">
        <v>261</v>
      </c>
      <c r="G165" s="212"/>
      <c r="H165" s="212"/>
      <c r="I165" s="212"/>
      <c r="J165" s="212"/>
      <c r="K165" s="212"/>
      <c r="L165" s="212"/>
      <c r="M165" s="212"/>
      <c r="N165" s="212"/>
      <c r="O165" s="212"/>
      <c r="P165" s="212"/>
      <c r="Q165" s="212"/>
      <c r="R165" s="212"/>
      <c r="S165" s="212"/>
      <c r="T165" s="212"/>
      <c r="U165" s="212"/>
      <c r="V165" s="212"/>
      <c r="W165" s="212"/>
      <c r="X165" s="201" t="s">
        <v>362</v>
      </c>
      <c r="Y165" s="199"/>
      <c r="Z165" s="202"/>
      <c r="AA165" s="202"/>
      <c r="AB165" s="202"/>
      <c r="AC165" s="202"/>
      <c r="AD165" s="202"/>
      <c r="AE165" s="202"/>
      <c r="AF165" s="202"/>
      <c r="AG165" s="51">
        <v>1</v>
      </c>
      <c r="AH165" s="52" t="s">
        <v>146</v>
      </c>
      <c r="AI165" s="53">
        <v>100</v>
      </c>
      <c r="AJ165" s="202"/>
      <c r="AK165" s="202"/>
      <c r="AL165" s="202"/>
      <c r="AM165" s="202"/>
      <c r="AN165" s="202"/>
      <c r="AO165" s="202"/>
      <c r="AP165" s="293"/>
    </row>
    <row r="166" spans="1:42" s="2" customFormat="1" ht="12" customHeight="1">
      <c r="A166" s="297"/>
      <c r="B166" s="220"/>
      <c r="C166" s="220"/>
      <c r="D166" s="220"/>
      <c r="E166" s="220"/>
      <c r="F166" s="295" t="s">
        <v>360</v>
      </c>
      <c r="G166" s="296"/>
      <c r="H166" s="296"/>
      <c r="I166" s="296"/>
      <c r="J166" s="296"/>
      <c r="K166" s="296"/>
      <c r="L166" s="297"/>
      <c r="M166" s="491" t="s">
        <v>358</v>
      </c>
      <c r="N166" s="492"/>
      <c r="O166" s="492"/>
      <c r="P166" s="492"/>
      <c r="Q166" s="492"/>
      <c r="R166" s="492"/>
      <c r="S166" s="492"/>
      <c r="T166" s="492"/>
      <c r="U166" s="492"/>
      <c r="V166" s="492"/>
      <c r="W166" s="365"/>
      <c r="X166" s="201" t="s">
        <v>363</v>
      </c>
      <c r="Y166" s="199"/>
      <c r="Z166" s="202"/>
      <c r="AA166" s="202"/>
      <c r="AB166" s="202"/>
      <c r="AC166" s="202"/>
      <c r="AD166" s="202"/>
      <c r="AE166" s="202"/>
      <c r="AF166" s="202"/>
      <c r="AG166" s="286" t="s">
        <v>211</v>
      </c>
      <c r="AH166" s="301"/>
      <c r="AI166" s="193"/>
      <c r="AJ166" s="202"/>
      <c r="AK166" s="202"/>
      <c r="AL166" s="202"/>
      <c r="AM166" s="202"/>
      <c r="AN166" s="202"/>
      <c r="AO166" s="202"/>
      <c r="AP166" s="293"/>
    </row>
    <row r="167" spans="1:42" s="2" customFormat="1" ht="12" customHeight="1">
      <c r="A167" s="297"/>
      <c r="B167" s="220"/>
      <c r="C167" s="220"/>
      <c r="D167" s="220"/>
      <c r="E167" s="220"/>
      <c r="F167" s="298"/>
      <c r="G167" s="299"/>
      <c r="H167" s="299"/>
      <c r="I167" s="299"/>
      <c r="J167" s="299"/>
      <c r="K167" s="299"/>
      <c r="L167" s="300"/>
      <c r="M167" s="499" t="s">
        <v>359</v>
      </c>
      <c r="N167" s="500"/>
      <c r="O167" s="500"/>
      <c r="P167" s="500"/>
      <c r="Q167" s="500"/>
      <c r="R167" s="500"/>
      <c r="S167" s="500"/>
      <c r="T167" s="500"/>
      <c r="U167" s="500"/>
      <c r="V167" s="500"/>
      <c r="W167" s="224"/>
      <c r="X167" s="201" t="s">
        <v>365</v>
      </c>
      <c r="Y167" s="199"/>
      <c r="Z167" s="202"/>
      <c r="AA167" s="202"/>
      <c r="AB167" s="202"/>
      <c r="AC167" s="202"/>
      <c r="AD167" s="202"/>
      <c r="AE167" s="202"/>
      <c r="AF167" s="202"/>
      <c r="AG167" s="286" t="s">
        <v>211</v>
      </c>
      <c r="AH167" s="301"/>
      <c r="AI167" s="193"/>
      <c r="AJ167" s="202"/>
      <c r="AK167" s="202"/>
      <c r="AL167" s="202"/>
      <c r="AM167" s="202"/>
      <c r="AN167" s="202"/>
      <c r="AO167" s="202"/>
      <c r="AP167" s="293"/>
    </row>
    <row r="168" spans="1:42" s="2" customFormat="1" ht="12" customHeight="1">
      <c r="A168" s="276"/>
      <c r="B168" s="262"/>
      <c r="C168" s="262"/>
      <c r="D168" s="262"/>
      <c r="E168" s="262"/>
      <c r="F168" s="422" t="s">
        <v>22</v>
      </c>
      <c r="G168" s="422"/>
      <c r="H168" s="422"/>
      <c r="I168" s="422"/>
      <c r="J168" s="422"/>
      <c r="K168" s="422"/>
      <c r="L168" s="422"/>
      <c r="M168" s="422"/>
      <c r="N168" s="422"/>
      <c r="O168" s="422"/>
      <c r="P168" s="422"/>
      <c r="Q168" s="422"/>
      <c r="R168" s="422"/>
      <c r="S168" s="422"/>
      <c r="T168" s="422"/>
      <c r="U168" s="422"/>
      <c r="V168" s="422"/>
      <c r="W168" s="422"/>
      <c r="X168" s="426" t="s">
        <v>366</v>
      </c>
      <c r="Y168" s="262"/>
      <c r="Z168" s="436"/>
      <c r="AA168" s="436"/>
      <c r="AB168" s="436"/>
      <c r="AC168" s="436"/>
      <c r="AD168" s="436"/>
      <c r="AE168" s="436"/>
      <c r="AF168" s="436"/>
      <c r="AG168" s="263"/>
      <c r="AH168" s="263"/>
      <c r="AI168" s="263"/>
      <c r="AJ168" s="417">
        <f>SUM(AJ150:AP167)</f>
        <v>0</v>
      </c>
      <c r="AK168" s="417"/>
      <c r="AL168" s="417"/>
      <c r="AM168" s="417"/>
      <c r="AN168" s="417"/>
      <c r="AO168" s="417"/>
      <c r="AP168" s="418"/>
    </row>
    <row r="169" spans="1:42" s="2" customFormat="1" ht="3.75" customHeight="1"/>
    <row r="170" spans="1:42" s="2" customFormat="1" ht="12" customHeight="1">
      <c r="A170" s="275" t="s">
        <v>262</v>
      </c>
      <c r="B170" s="185"/>
      <c r="C170" s="185"/>
      <c r="D170" s="185"/>
      <c r="E170" s="185"/>
      <c r="F170" s="185" t="s">
        <v>272</v>
      </c>
      <c r="G170" s="185"/>
      <c r="H170" s="185"/>
      <c r="I170" s="185"/>
      <c r="J170" s="185"/>
      <c r="K170" s="185"/>
      <c r="L170" s="185"/>
      <c r="M170" s="185"/>
      <c r="N170" s="185"/>
      <c r="O170" s="185"/>
      <c r="P170" s="185"/>
      <c r="Q170" s="185"/>
      <c r="R170" s="185"/>
      <c r="S170" s="189" t="s">
        <v>273</v>
      </c>
      <c r="T170" s="504"/>
      <c r="U170" s="504"/>
      <c r="V170" s="504"/>
      <c r="W170" s="504"/>
      <c r="X170" s="504"/>
      <c r="Y170" s="504"/>
      <c r="Z170" s="504"/>
      <c r="AA170" s="504"/>
      <c r="AB170" s="188"/>
      <c r="AC170" s="185" t="s">
        <v>264</v>
      </c>
      <c r="AD170" s="185"/>
      <c r="AE170" s="185"/>
      <c r="AF170" s="185"/>
      <c r="AG170" s="185"/>
      <c r="AH170" s="185"/>
      <c r="AI170" s="185"/>
      <c r="AJ170" s="185" t="s">
        <v>263</v>
      </c>
      <c r="AK170" s="185"/>
      <c r="AL170" s="185"/>
      <c r="AM170" s="185"/>
      <c r="AN170" s="185"/>
      <c r="AO170" s="185"/>
      <c r="AP170" s="189"/>
    </row>
    <row r="171" spans="1:42" s="2" customFormat="1" ht="8.25" customHeight="1">
      <c r="A171" s="341"/>
      <c r="B171" s="218"/>
      <c r="C171" s="218"/>
      <c r="D171" s="218"/>
      <c r="E171" s="218"/>
      <c r="F171" s="460" t="s">
        <v>367</v>
      </c>
      <c r="G171" s="461"/>
      <c r="H171" s="478" t="s">
        <v>513</v>
      </c>
      <c r="I171" s="479"/>
      <c r="J171" s="479"/>
      <c r="K171" s="479"/>
      <c r="L171" s="479"/>
      <c r="M171" s="479"/>
      <c r="N171" s="479"/>
      <c r="O171" s="479"/>
      <c r="P171" s="479"/>
      <c r="Q171" s="479"/>
      <c r="R171" s="480"/>
      <c r="S171" s="478" t="s">
        <v>514</v>
      </c>
      <c r="T171" s="479"/>
      <c r="U171" s="479"/>
      <c r="V171" s="479"/>
      <c r="W171" s="479"/>
      <c r="X171" s="479"/>
      <c r="Y171" s="479"/>
      <c r="Z171" s="479"/>
      <c r="AA171" s="479"/>
      <c r="AB171" s="480"/>
      <c r="AC171" s="493">
        <v>1</v>
      </c>
      <c r="AD171" s="493">
        <v>5</v>
      </c>
      <c r="AE171" s="495">
        <v>1</v>
      </c>
      <c r="AF171" s="496"/>
      <c r="AG171" s="493">
        <v>1</v>
      </c>
      <c r="AH171" s="493">
        <f>S92</f>
        <v>0</v>
      </c>
      <c r="AI171" s="493">
        <v>2</v>
      </c>
      <c r="AJ171" s="474">
        <v>369527448</v>
      </c>
      <c r="AK171" s="475"/>
      <c r="AL171" s="475"/>
      <c r="AM171" s="475"/>
      <c r="AN171" s="475"/>
      <c r="AO171" s="475"/>
      <c r="AP171" s="475"/>
    </row>
    <row r="172" spans="1:42" s="2" customFormat="1" ht="8.25" customHeight="1">
      <c r="A172" s="193"/>
      <c r="B172" s="199"/>
      <c r="C172" s="199"/>
      <c r="D172" s="199"/>
      <c r="E172" s="199"/>
      <c r="F172" s="466"/>
      <c r="G172" s="482"/>
      <c r="H172" s="483"/>
      <c r="I172" s="412"/>
      <c r="J172" s="412"/>
      <c r="K172" s="412"/>
      <c r="L172" s="412"/>
      <c r="M172" s="412"/>
      <c r="N172" s="412"/>
      <c r="O172" s="412"/>
      <c r="P172" s="412"/>
      <c r="Q172" s="412"/>
      <c r="R172" s="484"/>
      <c r="S172" s="483"/>
      <c r="T172" s="412"/>
      <c r="U172" s="412"/>
      <c r="V172" s="412"/>
      <c r="W172" s="412"/>
      <c r="X172" s="412"/>
      <c r="Y172" s="412"/>
      <c r="Z172" s="412"/>
      <c r="AA172" s="412"/>
      <c r="AB172" s="484"/>
      <c r="AC172" s="494"/>
      <c r="AD172" s="494"/>
      <c r="AE172" s="497"/>
      <c r="AF172" s="498"/>
      <c r="AG172" s="494"/>
      <c r="AH172" s="494"/>
      <c r="AI172" s="494"/>
      <c r="AJ172" s="703">
        <f>AJ171</f>
        <v>369527448</v>
      </c>
      <c r="AK172" s="703"/>
      <c r="AL172" s="703"/>
      <c r="AM172" s="703"/>
      <c r="AN172" s="703"/>
      <c r="AO172" s="703"/>
      <c r="AP172" s="704"/>
    </row>
    <row r="173" spans="1:42" s="2" customFormat="1" ht="8.25" customHeight="1">
      <c r="A173" s="193"/>
      <c r="B173" s="199"/>
      <c r="C173" s="199"/>
      <c r="D173" s="199"/>
      <c r="E173" s="199"/>
      <c r="F173" s="460" t="s">
        <v>439</v>
      </c>
      <c r="G173" s="461"/>
      <c r="H173" s="478"/>
      <c r="I173" s="479"/>
      <c r="J173" s="479"/>
      <c r="K173" s="479"/>
      <c r="L173" s="479"/>
      <c r="M173" s="479"/>
      <c r="N173" s="479"/>
      <c r="O173" s="479"/>
      <c r="P173" s="479"/>
      <c r="Q173" s="479"/>
      <c r="R173" s="480"/>
      <c r="S173" s="478"/>
      <c r="T173" s="479"/>
      <c r="U173" s="479"/>
      <c r="V173" s="479"/>
      <c r="W173" s="479"/>
      <c r="X173" s="479"/>
      <c r="Y173" s="479"/>
      <c r="Z173" s="479"/>
      <c r="AA173" s="479"/>
      <c r="AB173" s="480"/>
      <c r="AC173" s="493"/>
      <c r="AD173" s="493"/>
      <c r="AE173" s="495"/>
      <c r="AF173" s="496"/>
      <c r="AG173" s="493"/>
      <c r="AH173" s="493"/>
      <c r="AI173" s="493"/>
      <c r="AJ173" s="474">
        <v>0</v>
      </c>
      <c r="AK173" s="475"/>
      <c r="AL173" s="475"/>
      <c r="AM173" s="475"/>
      <c r="AN173" s="475"/>
      <c r="AO173" s="475"/>
      <c r="AP173" s="475"/>
    </row>
    <row r="174" spans="1:42" s="2" customFormat="1" ht="8.25" customHeight="1">
      <c r="A174" s="193"/>
      <c r="B174" s="199"/>
      <c r="C174" s="199"/>
      <c r="D174" s="199"/>
      <c r="E174" s="199"/>
      <c r="F174" s="466"/>
      <c r="G174" s="482"/>
      <c r="H174" s="483"/>
      <c r="I174" s="412"/>
      <c r="J174" s="412"/>
      <c r="K174" s="412"/>
      <c r="L174" s="412"/>
      <c r="M174" s="412"/>
      <c r="N174" s="412"/>
      <c r="O174" s="412"/>
      <c r="P174" s="412"/>
      <c r="Q174" s="412"/>
      <c r="R174" s="484"/>
      <c r="S174" s="483"/>
      <c r="T174" s="412"/>
      <c r="U174" s="412"/>
      <c r="V174" s="412"/>
      <c r="W174" s="412"/>
      <c r="X174" s="412"/>
      <c r="Y174" s="412"/>
      <c r="Z174" s="412"/>
      <c r="AA174" s="412"/>
      <c r="AB174" s="484"/>
      <c r="AC174" s="494"/>
      <c r="AD174" s="494"/>
      <c r="AE174" s="497"/>
      <c r="AF174" s="498"/>
      <c r="AG174" s="494"/>
      <c r="AH174" s="494"/>
      <c r="AI174" s="494"/>
      <c r="AJ174" s="703">
        <f>AJ173</f>
        <v>0</v>
      </c>
      <c r="AK174" s="703"/>
      <c r="AL174" s="703"/>
      <c r="AM174" s="703"/>
      <c r="AN174" s="703"/>
      <c r="AO174" s="703"/>
      <c r="AP174" s="704"/>
    </row>
    <row r="175" spans="1:42" s="2" customFormat="1" ht="8.25" customHeight="1">
      <c r="A175" s="193"/>
      <c r="B175" s="199"/>
      <c r="C175" s="199"/>
      <c r="D175" s="199"/>
      <c r="E175" s="199"/>
      <c r="F175" s="460" t="s">
        <v>368</v>
      </c>
      <c r="G175" s="461"/>
      <c r="H175" s="295" t="s">
        <v>440</v>
      </c>
      <c r="I175" s="296"/>
      <c r="J175" s="296"/>
      <c r="K175" s="296"/>
      <c r="L175" s="296"/>
      <c r="M175" s="296"/>
      <c r="N175" s="296"/>
      <c r="O175" s="296"/>
      <c r="P175" s="296"/>
      <c r="Q175" s="296"/>
      <c r="R175" s="297"/>
      <c r="S175" s="478"/>
      <c r="T175" s="479"/>
      <c r="U175" s="479"/>
      <c r="V175" s="479"/>
      <c r="W175" s="479"/>
      <c r="X175" s="479"/>
      <c r="Y175" s="479"/>
      <c r="Z175" s="479"/>
      <c r="AA175" s="479"/>
      <c r="AB175" s="480"/>
      <c r="AC175" s="472">
        <f>IF(AC171="","",AC171)</f>
        <v>1</v>
      </c>
      <c r="AD175" s="472">
        <f>IF(AD171="","",AD171)</f>
        <v>5</v>
      </c>
      <c r="AE175" s="478">
        <f>IF(AE171="","",AE171)</f>
        <v>1</v>
      </c>
      <c r="AF175" s="480"/>
      <c r="AG175" s="472">
        <f>IF(AG171="","",AG171)</f>
        <v>1</v>
      </c>
      <c r="AH175" s="472">
        <f>IF(AH171="","",AH171)</f>
        <v>0</v>
      </c>
      <c r="AI175" s="472">
        <f>IF(AI171="","",AI171)</f>
        <v>2</v>
      </c>
      <c r="AJ175" s="474">
        <v>0</v>
      </c>
      <c r="AK175" s="475"/>
      <c r="AL175" s="475"/>
      <c r="AM175" s="475"/>
      <c r="AN175" s="475"/>
      <c r="AO175" s="475"/>
      <c r="AP175" s="475"/>
    </row>
    <row r="176" spans="1:42" s="2" customFormat="1" ht="8.25" customHeight="1">
      <c r="A176" s="193"/>
      <c r="B176" s="199"/>
      <c r="C176" s="199"/>
      <c r="D176" s="199"/>
      <c r="E176" s="199"/>
      <c r="F176" s="466"/>
      <c r="G176" s="482"/>
      <c r="H176" s="298"/>
      <c r="I176" s="299"/>
      <c r="J176" s="299"/>
      <c r="K176" s="299"/>
      <c r="L176" s="299"/>
      <c r="M176" s="299"/>
      <c r="N176" s="299"/>
      <c r="O176" s="299"/>
      <c r="P176" s="299"/>
      <c r="Q176" s="299"/>
      <c r="R176" s="300"/>
      <c r="S176" s="483"/>
      <c r="T176" s="412"/>
      <c r="U176" s="412"/>
      <c r="V176" s="412"/>
      <c r="W176" s="412"/>
      <c r="X176" s="412"/>
      <c r="Y176" s="412"/>
      <c r="Z176" s="412"/>
      <c r="AA176" s="412"/>
      <c r="AB176" s="484"/>
      <c r="AC176" s="473"/>
      <c r="AD176" s="473"/>
      <c r="AE176" s="483"/>
      <c r="AF176" s="484"/>
      <c r="AG176" s="473"/>
      <c r="AH176" s="473"/>
      <c r="AI176" s="473"/>
      <c r="AJ176" s="703">
        <f>AJ175</f>
        <v>0</v>
      </c>
      <c r="AK176" s="703"/>
      <c r="AL176" s="703"/>
      <c r="AM176" s="703"/>
      <c r="AN176" s="703"/>
      <c r="AO176" s="703"/>
      <c r="AP176" s="704"/>
    </row>
    <row r="177" spans="1:42" s="2" customFormat="1" ht="8.25" customHeight="1">
      <c r="A177" s="297"/>
      <c r="B177" s="220"/>
      <c r="C177" s="220"/>
      <c r="D177" s="220"/>
      <c r="E177" s="220"/>
      <c r="F177" s="460"/>
      <c r="G177" s="476"/>
      <c r="H177" s="476"/>
      <c r="I177" s="476"/>
      <c r="J177" s="476"/>
      <c r="K177" s="476"/>
      <c r="L177" s="476"/>
      <c r="M177" s="476"/>
      <c r="N177" s="476"/>
      <c r="O177" s="476"/>
      <c r="P177" s="476"/>
      <c r="Q177" s="476"/>
      <c r="R177" s="461"/>
      <c r="S177" s="478"/>
      <c r="T177" s="479"/>
      <c r="U177" s="479"/>
      <c r="V177" s="479"/>
      <c r="W177" s="479"/>
      <c r="X177" s="479"/>
      <c r="Y177" s="479"/>
      <c r="Z177" s="479"/>
      <c r="AA177" s="479"/>
      <c r="AB177" s="480"/>
      <c r="AC177" s="295" t="s">
        <v>441</v>
      </c>
      <c r="AD177" s="296"/>
      <c r="AE177" s="296"/>
      <c r="AF177" s="296"/>
      <c r="AG177" s="296"/>
      <c r="AH177" s="296"/>
      <c r="AI177" s="297"/>
      <c r="AJ177" s="474">
        <f>SUM(AJ171,AJ173,AJ175)</f>
        <v>369527448</v>
      </c>
      <c r="AK177" s="475"/>
      <c r="AL177" s="475"/>
      <c r="AM177" s="475"/>
      <c r="AN177" s="475"/>
      <c r="AO177" s="475"/>
      <c r="AP177" s="475"/>
    </row>
    <row r="178" spans="1:42" s="2" customFormat="1" ht="8.25" customHeight="1">
      <c r="A178" s="276"/>
      <c r="B178" s="262"/>
      <c r="C178" s="262"/>
      <c r="D178" s="262"/>
      <c r="E178" s="262"/>
      <c r="F178" s="462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77"/>
      <c r="R178" s="463"/>
      <c r="S178" s="409"/>
      <c r="T178" s="481"/>
      <c r="U178" s="481"/>
      <c r="V178" s="481"/>
      <c r="W178" s="481"/>
      <c r="X178" s="481"/>
      <c r="Y178" s="481"/>
      <c r="Z178" s="481"/>
      <c r="AA178" s="481"/>
      <c r="AB178" s="407"/>
      <c r="AC178" s="470"/>
      <c r="AD178" s="322"/>
      <c r="AE178" s="322"/>
      <c r="AF178" s="322"/>
      <c r="AG178" s="322"/>
      <c r="AH178" s="322"/>
      <c r="AI178" s="471"/>
      <c r="AJ178" s="702">
        <f>SUM(AJ172,AJ174,AJ176)</f>
        <v>369527448</v>
      </c>
      <c r="AK178" s="702"/>
      <c r="AL178" s="702"/>
      <c r="AM178" s="702"/>
      <c r="AN178" s="702"/>
      <c r="AO178" s="702"/>
      <c r="AP178" s="489"/>
    </row>
    <row r="179" spans="1:42" ht="3.75" customHeight="1"/>
    <row r="180" spans="1:42" ht="8.25" customHeight="1">
      <c r="A180" s="457" t="s">
        <v>265</v>
      </c>
      <c r="B180" s="457"/>
      <c r="C180" s="457"/>
      <c r="D180" s="457"/>
      <c r="E180" s="457"/>
      <c r="F180" s="464" t="s">
        <v>442</v>
      </c>
      <c r="G180" s="465"/>
      <c r="H180" s="468" t="s">
        <v>266</v>
      </c>
      <c r="I180" s="321"/>
      <c r="J180" s="321"/>
      <c r="K180" s="321"/>
      <c r="L180" s="321"/>
      <c r="M180" s="321"/>
      <c r="N180" s="321"/>
      <c r="O180" s="321"/>
      <c r="P180" s="321"/>
      <c r="Q180" s="321"/>
      <c r="R180" s="469"/>
      <c r="S180" s="485">
        <v>369527448</v>
      </c>
      <c r="T180" s="486"/>
      <c r="U180" s="486"/>
      <c r="V180" s="486"/>
      <c r="W180" s="486"/>
      <c r="X180" s="486"/>
      <c r="Y180" s="486"/>
      <c r="Z180" s="486"/>
      <c r="AA180" s="486"/>
      <c r="AB180" s="486"/>
      <c r="AC180" s="486"/>
      <c r="AD180" s="486"/>
      <c r="AE180" s="486"/>
      <c r="AF180" s="486"/>
      <c r="AG180" s="486"/>
      <c r="AH180" s="486"/>
      <c r="AI180" s="486"/>
      <c r="AJ180" s="486"/>
      <c r="AK180" s="486"/>
      <c r="AL180" s="486"/>
      <c r="AM180" s="486"/>
      <c r="AN180" s="486"/>
      <c r="AO180" s="486"/>
      <c r="AP180" s="486"/>
    </row>
    <row r="181" spans="1:42" s="2" customFormat="1" ht="8.25" customHeight="1">
      <c r="A181" s="458"/>
      <c r="B181" s="458"/>
      <c r="C181" s="458"/>
      <c r="D181" s="458"/>
      <c r="E181" s="458"/>
      <c r="F181" s="466"/>
      <c r="G181" s="467"/>
      <c r="H181" s="298"/>
      <c r="I181" s="299"/>
      <c r="J181" s="299"/>
      <c r="K181" s="299"/>
      <c r="L181" s="299"/>
      <c r="M181" s="299"/>
      <c r="N181" s="299"/>
      <c r="O181" s="299"/>
      <c r="P181" s="299"/>
      <c r="Q181" s="299"/>
      <c r="R181" s="300"/>
      <c r="S181" s="487">
        <f>S180</f>
        <v>369527448</v>
      </c>
      <c r="T181" s="488"/>
      <c r="U181" s="488"/>
      <c r="V181" s="488"/>
      <c r="W181" s="488"/>
      <c r="X181" s="488"/>
      <c r="Y181" s="488"/>
      <c r="Z181" s="488"/>
      <c r="AA181" s="488"/>
      <c r="AB181" s="488"/>
      <c r="AC181" s="488"/>
      <c r="AD181" s="488"/>
      <c r="AE181" s="488"/>
      <c r="AF181" s="488"/>
      <c r="AG181" s="488"/>
      <c r="AH181" s="488"/>
      <c r="AI181" s="488"/>
      <c r="AJ181" s="488"/>
      <c r="AK181" s="488"/>
      <c r="AL181" s="488"/>
      <c r="AM181" s="488"/>
      <c r="AN181" s="488"/>
      <c r="AO181" s="488"/>
      <c r="AP181" s="488"/>
    </row>
    <row r="182" spans="1:42" s="2" customFormat="1" ht="8.25" customHeight="1">
      <c r="A182" s="458"/>
      <c r="B182" s="458"/>
      <c r="C182" s="458"/>
      <c r="D182" s="458"/>
      <c r="E182" s="458"/>
      <c r="F182" s="460" t="s">
        <v>443</v>
      </c>
      <c r="G182" s="461"/>
      <c r="H182" s="295" t="s">
        <v>267</v>
      </c>
      <c r="I182" s="296"/>
      <c r="J182" s="296"/>
      <c r="K182" s="296"/>
      <c r="L182" s="296"/>
      <c r="M182" s="296"/>
      <c r="N182" s="296"/>
      <c r="O182" s="296"/>
      <c r="P182" s="296"/>
      <c r="Q182" s="296"/>
      <c r="R182" s="297"/>
      <c r="S182" s="474">
        <v>753819759</v>
      </c>
      <c r="T182" s="475"/>
      <c r="U182" s="475"/>
      <c r="V182" s="475"/>
      <c r="W182" s="475"/>
      <c r="X182" s="475"/>
      <c r="Y182" s="475"/>
      <c r="Z182" s="475"/>
      <c r="AA182" s="475"/>
      <c r="AB182" s="475"/>
      <c r="AC182" s="475"/>
      <c r="AD182" s="475"/>
      <c r="AE182" s="475"/>
      <c r="AF182" s="475"/>
      <c r="AG182" s="475"/>
      <c r="AH182" s="475"/>
      <c r="AI182" s="475"/>
      <c r="AJ182" s="475"/>
      <c r="AK182" s="475"/>
      <c r="AL182" s="475"/>
      <c r="AM182" s="475"/>
      <c r="AN182" s="475"/>
      <c r="AO182" s="475"/>
      <c r="AP182" s="475"/>
    </row>
    <row r="183" spans="1:42" s="2" customFormat="1" ht="8.25" customHeight="1">
      <c r="A183" s="459"/>
      <c r="B183" s="459"/>
      <c r="C183" s="459"/>
      <c r="D183" s="459"/>
      <c r="E183" s="459"/>
      <c r="F183" s="462"/>
      <c r="G183" s="463"/>
      <c r="H183" s="470"/>
      <c r="I183" s="322"/>
      <c r="J183" s="322"/>
      <c r="K183" s="322"/>
      <c r="L183" s="322"/>
      <c r="M183" s="322"/>
      <c r="N183" s="322"/>
      <c r="O183" s="322"/>
      <c r="P183" s="322"/>
      <c r="Q183" s="322"/>
      <c r="R183" s="471"/>
      <c r="S183" s="489">
        <f>S182</f>
        <v>753819759</v>
      </c>
      <c r="T183" s="490"/>
      <c r="U183" s="490"/>
      <c r="V183" s="490"/>
      <c r="W183" s="490"/>
      <c r="X183" s="490"/>
      <c r="Y183" s="490"/>
      <c r="Z183" s="490"/>
      <c r="AA183" s="490"/>
      <c r="AB183" s="490"/>
      <c r="AC183" s="490"/>
      <c r="AD183" s="490"/>
      <c r="AE183" s="490"/>
      <c r="AF183" s="490"/>
      <c r="AG183" s="490"/>
      <c r="AH183" s="490"/>
      <c r="AI183" s="490"/>
      <c r="AJ183" s="490"/>
      <c r="AK183" s="490"/>
      <c r="AL183" s="490"/>
      <c r="AM183" s="490"/>
      <c r="AN183" s="490"/>
      <c r="AO183" s="490"/>
      <c r="AP183" s="490"/>
    </row>
    <row r="184" spans="1:42">
      <c r="AP184" s="13" t="s">
        <v>418</v>
      </c>
    </row>
  </sheetData>
  <mergeCells count="698">
    <mergeCell ref="AG137:AI138"/>
    <mergeCell ref="F134:W135"/>
    <mergeCell ref="X134:Y135"/>
    <mergeCell ref="Z135:AF135"/>
    <mergeCell ref="AJ135:AP135"/>
    <mergeCell ref="AG135:AI135"/>
    <mergeCell ref="AG153:AI153"/>
    <mergeCell ref="Z133:AF133"/>
    <mergeCell ref="AG133:AI133"/>
    <mergeCell ref="AJ133:AP133"/>
    <mergeCell ref="X132:Y133"/>
    <mergeCell ref="F132:W133"/>
    <mergeCell ref="F137:W138"/>
    <mergeCell ref="X137:Y138"/>
    <mergeCell ref="M153:W153"/>
    <mergeCell ref="X153:Y153"/>
    <mergeCell ref="Z153:AF153"/>
    <mergeCell ref="AJ153:AP153"/>
    <mergeCell ref="M151:W151"/>
    <mergeCell ref="X151:Y151"/>
    <mergeCell ref="Z151:AF151"/>
    <mergeCell ref="AJ151:AP151"/>
    <mergeCell ref="M152:W152"/>
    <mergeCell ref="X152:Y152"/>
    <mergeCell ref="AE74:AG75"/>
    <mergeCell ref="AH74:AP74"/>
    <mergeCell ref="V75:AD75"/>
    <mergeCell ref="AH86:AJ86"/>
    <mergeCell ref="AN86:AP86"/>
    <mergeCell ref="F144:W144"/>
    <mergeCell ref="X144:Y144"/>
    <mergeCell ref="Z144:AF144"/>
    <mergeCell ref="AG144:AI144"/>
    <mergeCell ref="AJ144:AP144"/>
    <mergeCell ref="Z137:AF137"/>
    <mergeCell ref="AJ137:AP137"/>
    <mergeCell ref="F143:W143"/>
    <mergeCell ref="X143:Y143"/>
    <mergeCell ref="Z143:AF143"/>
    <mergeCell ref="AG143:AI143"/>
    <mergeCell ref="AJ143:AP143"/>
    <mergeCell ref="Z138:AF138"/>
    <mergeCell ref="AJ138:AP138"/>
    <mergeCell ref="F128:W128"/>
    <mergeCell ref="X128:Y128"/>
    <mergeCell ref="Z128:AF128"/>
    <mergeCell ref="AG128:AI128"/>
    <mergeCell ref="AJ128:AP128"/>
    <mergeCell ref="B86:H86"/>
    <mergeCell ref="J86:K86"/>
    <mergeCell ref="M86:N86"/>
    <mergeCell ref="R86:S86"/>
    <mergeCell ref="X86:AA86"/>
    <mergeCell ref="AB86:AE86"/>
    <mergeCell ref="AF86:AG86"/>
    <mergeCell ref="AK86:AM86"/>
    <mergeCell ref="AB81:AC82"/>
    <mergeCell ref="AD81:AG82"/>
    <mergeCell ref="AH81:AP82"/>
    <mergeCell ref="B82:H82"/>
    <mergeCell ref="B84:H84"/>
    <mergeCell ref="I84:P84"/>
    <mergeCell ref="Q84:AA84"/>
    <mergeCell ref="AB84:AD84"/>
    <mergeCell ref="AE84:AP84"/>
    <mergeCell ref="AJ175:AP175"/>
    <mergeCell ref="AJ176:AP176"/>
    <mergeCell ref="AE62:AG63"/>
    <mergeCell ref="AH62:AP62"/>
    <mergeCell ref="V63:AD63"/>
    <mergeCell ref="AH63:AP63"/>
    <mergeCell ref="A72:S73"/>
    <mergeCell ref="T72:U73"/>
    <mergeCell ref="V72:AD72"/>
    <mergeCell ref="AE72:AG73"/>
    <mergeCell ref="AH72:AP72"/>
    <mergeCell ref="V73:AD73"/>
    <mergeCell ref="A66:S67"/>
    <mergeCell ref="T66:U67"/>
    <mergeCell ref="V66:AD66"/>
    <mergeCell ref="AE66:AG67"/>
    <mergeCell ref="AH66:AP66"/>
    <mergeCell ref="V67:AD67"/>
    <mergeCell ref="AH67:AP67"/>
    <mergeCell ref="A64:S65"/>
    <mergeCell ref="T64:U65"/>
    <mergeCell ref="V64:AD64"/>
    <mergeCell ref="AE64:AG65"/>
    <mergeCell ref="AH64:AP64"/>
    <mergeCell ref="AD173:AD174"/>
    <mergeCell ref="AE173:AF174"/>
    <mergeCell ref="F182:G183"/>
    <mergeCell ref="H182:R183"/>
    <mergeCell ref="S182:AP182"/>
    <mergeCell ref="S183:AP183"/>
    <mergeCell ref="AF30:AF31"/>
    <mergeCell ref="A62:S63"/>
    <mergeCell ref="T62:U63"/>
    <mergeCell ref="V62:AD62"/>
    <mergeCell ref="F177:R178"/>
    <mergeCell ref="S177:AB178"/>
    <mergeCell ref="AC177:AI178"/>
    <mergeCell ref="AJ177:AP177"/>
    <mergeCell ref="AJ178:AP178"/>
    <mergeCell ref="A180:E183"/>
    <mergeCell ref="F180:G181"/>
    <mergeCell ref="H180:R181"/>
    <mergeCell ref="S180:AP180"/>
    <mergeCell ref="S181:AP181"/>
    <mergeCell ref="AE175:AF176"/>
    <mergeCell ref="AG175:AG176"/>
    <mergeCell ref="AH175:AH176"/>
    <mergeCell ref="AI175:AI176"/>
    <mergeCell ref="A170:E178"/>
    <mergeCell ref="F170:R170"/>
    <mergeCell ref="S170:AB170"/>
    <mergeCell ref="AC170:AI170"/>
    <mergeCell ref="AJ170:AP170"/>
    <mergeCell ref="F171:G172"/>
    <mergeCell ref="H171:R172"/>
    <mergeCell ref="S171:AB172"/>
    <mergeCell ref="AC171:AC172"/>
    <mergeCell ref="AD171:AD172"/>
    <mergeCell ref="AG173:AG174"/>
    <mergeCell ref="AH173:AH174"/>
    <mergeCell ref="AI173:AI174"/>
    <mergeCell ref="AJ173:AP173"/>
    <mergeCell ref="AJ174:AP174"/>
    <mergeCell ref="F175:G176"/>
    <mergeCell ref="H175:R176"/>
    <mergeCell ref="S175:AB176"/>
    <mergeCell ref="AC175:AC176"/>
    <mergeCell ref="AD175:AD176"/>
    <mergeCell ref="F173:G174"/>
    <mergeCell ref="H173:R174"/>
    <mergeCell ref="S173:AB174"/>
    <mergeCell ref="AC173:AC174"/>
    <mergeCell ref="F168:W168"/>
    <mergeCell ref="X168:Y168"/>
    <mergeCell ref="Z168:AF168"/>
    <mergeCell ref="AG168:AI168"/>
    <mergeCell ref="AJ168:AP168"/>
    <mergeCell ref="AE171:AF172"/>
    <mergeCell ref="AG171:AG172"/>
    <mergeCell ref="AH171:AH172"/>
    <mergeCell ref="AI171:AI172"/>
    <mergeCell ref="AJ171:AP171"/>
    <mergeCell ref="AJ172:AP172"/>
    <mergeCell ref="F165:W165"/>
    <mergeCell ref="X165:Y165"/>
    <mergeCell ref="Z165:AF165"/>
    <mergeCell ref="AJ165:AP165"/>
    <mergeCell ref="F166:L167"/>
    <mergeCell ref="M166:W166"/>
    <mergeCell ref="X166:Y166"/>
    <mergeCell ref="Z166:AF166"/>
    <mergeCell ref="AG166:AI166"/>
    <mergeCell ref="AJ166:AP166"/>
    <mergeCell ref="M167:W167"/>
    <mergeCell ref="X167:Y167"/>
    <mergeCell ref="Z167:AF167"/>
    <mergeCell ref="AG167:AI167"/>
    <mergeCell ref="AJ167:AP167"/>
    <mergeCell ref="F163:W163"/>
    <mergeCell ref="X163:Y163"/>
    <mergeCell ref="Z163:AF163"/>
    <mergeCell ref="AJ163:AP163"/>
    <mergeCell ref="F164:W164"/>
    <mergeCell ref="X164:Y164"/>
    <mergeCell ref="Z164:AF164"/>
    <mergeCell ref="AJ164:AP164"/>
    <mergeCell ref="M161:W161"/>
    <mergeCell ref="X161:Y161"/>
    <mergeCell ref="Z161:AF161"/>
    <mergeCell ref="AG161:AI161"/>
    <mergeCell ref="AJ161:AP161"/>
    <mergeCell ref="F162:W162"/>
    <mergeCell ref="X162:Y162"/>
    <mergeCell ref="Z162:AF162"/>
    <mergeCell ref="AG162:AI162"/>
    <mergeCell ref="AJ162:AP162"/>
    <mergeCell ref="Z154:AF154"/>
    <mergeCell ref="AJ154:AP154"/>
    <mergeCell ref="M157:W157"/>
    <mergeCell ref="X157:Y157"/>
    <mergeCell ref="Z157:AF157"/>
    <mergeCell ref="AJ157:AP157"/>
    <mergeCell ref="F158:L161"/>
    <mergeCell ref="M158:W158"/>
    <mergeCell ref="X158:Y158"/>
    <mergeCell ref="Z158:AF158"/>
    <mergeCell ref="AG158:AI158"/>
    <mergeCell ref="AJ158:AP158"/>
    <mergeCell ref="M159:W159"/>
    <mergeCell ref="X159:Y159"/>
    <mergeCell ref="Z159:AF159"/>
    <mergeCell ref="AG159:AI159"/>
    <mergeCell ref="AJ159:AP159"/>
    <mergeCell ref="M160:W160"/>
    <mergeCell ref="X160:Y160"/>
    <mergeCell ref="Z160:AF160"/>
    <mergeCell ref="AG160:AI160"/>
    <mergeCell ref="AJ160:AP160"/>
    <mergeCell ref="Z152:AF152"/>
    <mergeCell ref="AJ152:AP152"/>
    <mergeCell ref="A149:E168"/>
    <mergeCell ref="F149:Y149"/>
    <mergeCell ref="Z149:AF149"/>
    <mergeCell ref="AG149:AI149"/>
    <mergeCell ref="AJ149:AP149"/>
    <mergeCell ref="F150:W150"/>
    <mergeCell ref="X150:Y150"/>
    <mergeCell ref="Z150:AF150"/>
    <mergeCell ref="AJ150:AP150"/>
    <mergeCell ref="F151:L153"/>
    <mergeCell ref="M155:W155"/>
    <mergeCell ref="X155:Y155"/>
    <mergeCell ref="Z155:AF155"/>
    <mergeCell ref="AJ155:AP155"/>
    <mergeCell ref="F156:L157"/>
    <mergeCell ref="M156:W156"/>
    <mergeCell ref="X156:Y156"/>
    <mergeCell ref="Z156:AF156"/>
    <mergeCell ref="AJ156:AP156"/>
    <mergeCell ref="F154:L155"/>
    <mergeCell ref="M154:W154"/>
    <mergeCell ref="X154:Y154"/>
    <mergeCell ref="F146:W146"/>
    <mergeCell ref="X146:Y146"/>
    <mergeCell ref="Z146:AF146"/>
    <mergeCell ref="AG146:AI146"/>
    <mergeCell ref="AJ146:AP146"/>
    <mergeCell ref="F147:W147"/>
    <mergeCell ref="X147:Y147"/>
    <mergeCell ref="Z147:AF147"/>
    <mergeCell ref="AG147:AI147"/>
    <mergeCell ref="AJ147:AP147"/>
    <mergeCell ref="AG145:AI145"/>
    <mergeCell ref="AJ145:AP145"/>
    <mergeCell ref="F141:W141"/>
    <mergeCell ref="X141:Y141"/>
    <mergeCell ref="Z141:AF141"/>
    <mergeCell ref="AG141:AI141"/>
    <mergeCell ref="AJ141:AP141"/>
    <mergeCell ref="F142:W142"/>
    <mergeCell ref="X142:Y142"/>
    <mergeCell ref="Z142:AF142"/>
    <mergeCell ref="AG142:AI142"/>
    <mergeCell ref="AJ142:AP142"/>
    <mergeCell ref="A140:E147"/>
    <mergeCell ref="F140:Y140"/>
    <mergeCell ref="Z140:AF140"/>
    <mergeCell ref="AG140:AI140"/>
    <mergeCell ref="AJ140:AP140"/>
    <mergeCell ref="Z134:AF134"/>
    <mergeCell ref="AG134:AI134"/>
    <mergeCell ref="AJ134:AP134"/>
    <mergeCell ref="F136:W136"/>
    <mergeCell ref="X136:Y136"/>
    <mergeCell ref="Z136:AF136"/>
    <mergeCell ref="AG136:AI136"/>
    <mergeCell ref="AJ136:AP136"/>
    <mergeCell ref="A131:E138"/>
    <mergeCell ref="F131:Y131"/>
    <mergeCell ref="Z131:AF131"/>
    <mergeCell ref="AG131:AI131"/>
    <mergeCell ref="AJ131:AP131"/>
    <mergeCell ref="Z132:AF132"/>
    <mergeCell ref="AG132:AI132"/>
    <mergeCell ref="AJ132:AP132"/>
    <mergeCell ref="F145:W145"/>
    <mergeCell ref="X145:Y145"/>
    <mergeCell ref="Z145:AF145"/>
    <mergeCell ref="AG129:AI129"/>
    <mergeCell ref="AJ129:AP129"/>
    <mergeCell ref="F126:W126"/>
    <mergeCell ref="X126:Y126"/>
    <mergeCell ref="Z126:AF126"/>
    <mergeCell ref="AG126:AI126"/>
    <mergeCell ref="AJ126:AP126"/>
    <mergeCell ref="F127:W127"/>
    <mergeCell ref="X127:Y127"/>
    <mergeCell ref="Z127:AF127"/>
    <mergeCell ref="AG127:AI127"/>
    <mergeCell ref="AJ127:AP127"/>
    <mergeCell ref="F129:W129"/>
    <mergeCell ref="X129:Y129"/>
    <mergeCell ref="Z129:AF129"/>
    <mergeCell ref="X122:Y122"/>
    <mergeCell ref="Z122:AF122"/>
    <mergeCell ref="AG122:AI122"/>
    <mergeCell ref="F124:W124"/>
    <mergeCell ref="X124:Y124"/>
    <mergeCell ref="Z124:AF124"/>
    <mergeCell ref="AG124:AI124"/>
    <mergeCell ref="AJ124:AP124"/>
    <mergeCell ref="F125:W125"/>
    <mergeCell ref="X125:Y125"/>
    <mergeCell ref="Z125:AF125"/>
    <mergeCell ref="AG125:AI125"/>
    <mergeCell ref="AJ125:AP125"/>
    <mergeCell ref="I118:W118"/>
    <mergeCell ref="X118:Y118"/>
    <mergeCell ref="Z118:AF118"/>
    <mergeCell ref="AG118:AI118"/>
    <mergeCell ref="AJ118:AP118"/>
    <mergeCell ref="A120:E129"/>
    <mergeCell ref="F120:Y120"/>
    <mergeCell ref="Z120:AF120"/>
    <mergeCell ref="AG120:AI120"/>
    <mergeCell ref="AJ120:AP120"/>
    <mergeCell ref="F116:H118"/>
    <mergeCell ref="AJ122:AP122"/>
    <mergeCell ref="F123:W123"/>
    <mergeCell ref="X123:Y123"/>
    <mergeCell ref="Z123:AF123"/>
    <mergeCell ref="AG123:AI123"/>
    <mergeCell ref="AJ123:AP123"/>
    <mergeCell ref="F121:R122"/>
    <mergeCell ref="S121:W121"/>
    <mergeCell ref="X121:Y121"/>
    <mergeCell ref="Z121:AF121"/>
    <mergeCell ref="AG121:AI121"/>
    <mergeCell ref="AJ121:AP121"/>
    <mergeCell ref="S122:W122"/>
    <mergeCell ref="AJ116:AP116"/>
    <mergeCell ref="I117:W117"/>
    <mergeCell ref="X117:Y117"/>
    <mergeCell ref="Z117:AF117"/>
    <mergeCell ref="AG117:AI117"/>
    <mergeCell ref="AJ117:AP117"/>
    <mergeCell ref="I115:W115"/>
    <mergeCell ref="X115:Y115"/>
    <mergeCell ref="Z115:AF115"/>
    <mergeCell ref="AG115:AI115"/>
    <mergeCell ref="AJ115:AP115"/>
    <mergeCell ref="I116:W116"/>
    <mergeCell ref="X116:Y116"/>
    <mergeCell ref="Z116:AF116"/>
    <mergeCell ref="AG116:AI116"/>
    <mergeCell ref="I113:L114"/>
    <mergeCell ref="M113:W113"/>
    <mergeCell ref="X113:Y113"/>
    <mergeCell ref="Z113:AF113"/>
    <mergeCell ref="AJ113:AP113"/>
    <mergeCell ref="M114:W114"/>
    <mergeCell ref="X114:Y114"/>
    <mergeCell ref="Z114:AF114"/>
    <mergeCell ref="AJ114:AP114"/>
    <mergeCell ref="Z111:AF111"/>
    <mergeCell ref="AJ111:AP111"/>
    <mergeCell ref="M112:W112"/>
    <mergeCell ref="X112:Y112"/>
    <mergeCell ref="Z112:AF112"/>
    <mergeCell ref="AJ112:AP112"/>
    <mergeCell ref="Y107:AP108"/>
    <mergeCell ref="A110:E118"/>
    <mergeCell ref="F110:H115"/>
    <mergeCell ref="I110:Y110"/>
    <mergeCell ref="Z110:AF110"/>
    <mergeCell ref="AG110:AI110"/>
    <mergeCell ref="AJ110:AP110"/>
    <mergeCell ref="I111:L112"/>
    <mergeCell ref="M111:W111"/>
    <mergeCell ref="X111:Y111"/>
    <mergeCell ref="O106:P108"/>
    <mergeCell ref="Q106:R108"/>
    <mergeCell ref="S106:T108"/>
    <mergeCell ref="U106:U108"/>
    <mergeCell ref="V106:V108"/>
    <mergeCell ref="W106:W108"/>
    <mergeCell ref="F106:F108"/>
    <mergeCell ref="G106:G108"/>
    <mergeCell ref="H106:H108"/>
    <mergeCell ref="I106:J108"/>
    <mergeCell ref="K106:L108"/>
    <mergeCell ref="M106:N108"/>
    <mergeCell ref="U101:X101"/>
    <mergeCell ref="Y101:AB101"/>
    <mergeCell ref="AC101:AP101"/>
    <mergeCell ref="A102:F102"/>
    <mergeCell ref="G102:J102"/>
    <mergeCell ref="K102:V102"/>
    <mergeCell ref="W102:AB102"/>
    <mergeCell ref="AC102:AH102"/>
    <mergeCell ref="AI102:AK102"/>
    <mergeCell ref="AL102:AP102"/>
    <mergeCell ref="AC98:AK99"/>
    <mergeCell ref="AL98:AO99"/>
    <mergeCell ref="U99:X99"/>
    <mergeCell ref="A100:A101"/>
    <mergeCell ref="B100:D101"/>
    <mergeCell ref="E100:H101"/>
    <mergeCell ref="I100:N101"/>
    <mergeCell ref="O100:T101"/>
    <mergeCell ref="U100:X100"/>
    <mergeCell ref="Y100:AE100"/>
    <mergeCell ref="Q98:Q99"/>
    <mergeCell ref="R98:R99"/>
    <mergeCell ref="S98:S99"/>
    <mergeCell ref="T98:T99"/>
    <mergeCell ref="U98:X98"/>
    <mergeCell ref="Y98:AB99"/>
    <mergeCell ref="A98:A99"/>
    <mergeCell ref="B98:D99"/>
    <mergeCell ref="E98:H99"/>
    <mergeCell ref="I98:N99"/>
    <mergeCell ref="O98:O99"/>
    <mergeCell ref="P98:P99"/>
    <mergeCell ref="Q96:Q97"/>
    <mergeCell ref="R96:R97"/>
    <mergeCell ref="S96:S97"/>
    <mergeCell ref="T96:T97"/>
    <mergeCell ref="U96:X96"/>
    <mergeCell ref="U97:X97"/>
    <mergeCell ref="A96:A97"/>
    <mergeCell ref="B96:D97"/>
    <mergeCell ref="E96:H97"/>
    <mergeCell ref="I96:N97"/>
    <mergeCell ref="O96:O97"/>
    <mergeCell ref="P96:P97"/>
    <mergeCell ref="S94:S95"/>
    <mergeCell ref="T94:T95"/>
    <mergeCell ref="U94:X94"/>
    <mergeCell ref="Y94:AP97"/>
    <mergeCell ref="U95:X95"/>
    <mergeCell ref="AC92:AK93"/>
    <mergeCell ref="AL92:AO93"/>
    <mergeCell ref="U93:X93"/>
    <mergeCell ref="S92:S93"/>
    <mergeCell ref="T92:T93"/>
    <mergeCell ref="U92:X92"/>
    <mergeCell ref="AA92:AB93"/>
    <mergeCell ref="A94:A95"/>
    <mergeCell ref="B94:D95"/>
    <mergeCell ref="E94:H95"/>
    <mergeCell ref="I94:N95"/>
    <mergeCell ref="O94:O95"/>
    <mergeCell ref="P94:P95"/>
    <mergeCell ref="Q94:Q95"/>
    <mergeCell ref="Q92:Q93"/>
    <mergeCell ref="R92:R93"/>
    <mergeCell ref="A92:A93"/>
    <mergeCell ref="B92:D93"/>
    <mergeCell ref="E92:H93"/>
    <mergeCell ref="I92:N93"/>
    <mergeCell ref="O92:O93"/>
    <mergeCell ref="P92:P93"/>
    <mergeCell ref="R94:R95"/>
    <mergeCell ref="F88:F89"/>
    <mergeCell ref="H88:T89"/>
    <mergeCell ref="Y88:AP89"/>
    <mergeCell ref="A90:D91"/>
    <mergeCell ref="E90:H91"/>
    <mergeCell ref="I90:N91"/>
    <mergeCell ref="O90:T91"/>
    <mergeCell ref="U90:X91"/>
    <mergeCell ref="Y90:AP90"/>
    <mergeCell ref="Y91:AP91"/>
    <mergeCell ref="A81:A82"/>
    <mergeCell ref="B81:H81"/>
    <mergeCell ref="I81:P82"/>
    <mergeCell ref="Q81:V82"/>
    <mergeCell ref="W81:X82"/>
    <mergeCell ref="Y81:AA82"/>
    <mergeCell ref="A76:AD77"/>
    <mergeCell ref="AE76:AG77"/>
    <mergeCell ref="AH76:AP76"/>
    <mergeCell ref="AH77:AP77"/>
    <mergeCell ref="A78:AG79"/>
    <mergeCell ref="AH78:AP78"/>
    <mergeCell ref="AH79:AP79"/>
    <mergeCell ref="V59:AD59"/>
    <mergeCell ref="AE59:AG59"/>
    <mergeCell ref="AH59:AP59"/>
    <mergeCell ref="AH75:AP75"/>
    <mergeCell ref="A70:S71"/>
    <mergeCell ref="T70:U71"/>
    <mergeCell ref="V70:AD70"/>
    <mergeCell ref="AE70:AG71"/>
    <mergeCell ref="AH70:AP70"/>
    <mergeCell ref="V71:AD71"/>
    <mergeCell ref="AH71:AP71"/>
    <mergeCell ref="A68:S69"/>
    <mergeCell ref="T68:U69"/>
    <mergeCell ref="V68:AD68"/>
    <mergeCell ref="AE68:AG69"/>
    <mergeCell ref="AH68:AP68"/>
    <mergeCell ref="V69:AD69"/>
    <mergeCell ref="AH69:AP69"/>
    <mergeCell ref="V65:AD65"/>
    <mergeCell ref="AH65:AP65"/>
    <mergeCell ref="AH73:AP73"/>
    <mergeCell ref="A74:S75"/>
    <mergeCell ref="T74:U75"/>
    <mergeCell ref="V74:AD74"/>
    <mergeCell ref="A54:AD55"/>
    <mergeCell ref="AE54:AG55"/>
    <mergeCell ref="AH54:AP54"/>
    <mergeCell ref="AH55:AP55"/>
    <mergeCell ref="A56:B61"/>
    <mergeCell ref="C56:R57"/>
    <mergeCell ref="T56:U57"/>
    <mergeCell ref="AE56:AG56"/>
    <mergeCell ref="AH56:AP56"/>
    <mergeCell ref="V57:AD57"/>
    <mergeCell ref="C60:S61"/>
    <mergeCell ref="T60:U61"/>
    <mergeCell ref="V60:AD60"/>
    <mergeCell ref="AE60:AG61"/>
    <mergeCell ref="AH60:AP60"/>
    <mergeCell ref="V61:AD61"/>
    <mergeCell ref="AH61:AP61"/>
    <mergeCell ref="AE57:AG57"/>
    <mergeCell ref="AH57:AP57"/>
    <mergeCell ref="C58:S59"/>
    <mergeCell ref="T58:U59"/>
    <mergeCell ref="V58:AD58"/>
    <mergeCell ref="AE58:AG58"/>
    <mergeCell ref="AH58:AP58"/>
    <mergeCell ref="C52:S53"/>
    <mergeCell ref="T52:U53"/>
    <mergeCell ref="V52:AD52"/>
    <mergeCell ref="AE52:AG53"/>
    <mergeCell ref="AH52:AP52"/>
    <mergeCell ref="V53:AD53"/>
    <mergeCell ref="AH53:AP53"/>
    <mergeCell ref="C50:S51"/>
    <mergeCell ref="T50:U51"/>
    <mergeCell ref="V50:AD50"/>
    <mergeCell ref="AE50:AG50"/>
    <mergeCell ref="AH50:AP50"/>
    <mergeCell ref="V51:AD51"/>
    <mergeCell ref="AE51:AG51"/>
    <mergeCell ref="AH51:AP51"/>
    <mergeCell ref="C48:S49"/>
    <mergeCell ref="T48:U49"/>
    <mergeCell ref="V48:AD48"/>
    <mergeCell ref="AE48:AG48"/>
    <mergeCell ref="AH48:AP48"/>
    <mergeCell ref="V49:AD49"/>
    <mergeCell ref="AE49:AG49"/>
    <mergeCell ref="AH49:AP49"/>
    <mergeCell ref="C46:S47"/>
    <mergeCell ref="T46:U47"/>
    <mergeCell ref="V46:AD46"/>
    <mergeCell ref="AE46:AG46"/>
    <mergeCell ref="AH46:AP46"/>
    <mergeCell ref="V47:AD47"/>
    <mergeCell ref="AE47:AG47"/>
    <mergeCell ref="AH47:AP47"/>
    <mergeCell ref="AH39:AP39"/>
    <mergeCell ref="C44:S45"/>
    <mergeCell ref="T44:U45"/>
    <mergeCell ref="V44:AD44"/>
    <mergeCell ref="AE44:AG44"/>
    <mergeCell ref="AH44:AP44"/>
    <mergeCell ref="V45:AD45"/>
    <mergeCell ref="AE45:AG45"/>
    <mergeCell ref="AH45:AP45"/>
    <mergeCell ref="C42:S43"/>
    <mergeCell ref="T42:U43"/>
    <mergeCell ref="V42:AD42"/>
    <mergeCell ref="AE42:AG42"/>
    <mergeCell ref="AH42:AP42"/>
    <mergeCell ref="V43:AD43"/>
    <mergeCell ref="AE43:AG43"/>
    <mergeCell ref="AH43:AP43"/>
    <mergeCell ref="A36:B53"/>
    <mergeCell ref="C36:E41"/>
    <mergeCell ref="F36:S37"/>
    <mergeCell ref="T36:U37"/>
    <mergeCell ref="V36:AD36"/>
    <mergeCell ref="AH36:AP36"/>
    <mergeCell ref="V37:AD37"/>
    <mergeCell ref="AE37:AG37"/>
    <mergeCell ref="AH37:AP37"/>
    <mergeCell ref="F38:S39"/>
    <mergeCell ref="F40:S41"/>
    <mergeCell ref="T40:U41"/>
    <mergeCell ref="V40:AD40"/>
    <mergeCell ref="AE40:AG40"/>
    <mergeCell ref="AH40:AP40"/>
    <mergeCell ref="V41:AD41"/>
    <mergeCell ref="AE41:AG41"/>
    <mergeCell ref="AH41:AP41"/>
    <mergeCell ref="T38:U39"/>
    <mergeCell ref="V38:AD38"/>
    <mergeCell ref="AE38:AG38"/>
    <mergeCell ref="AH38:AP38"/>
    <mergeCell ref="V39:AD39"/>
    <mergeCell ref="AE39:AG39"/>
    <mergeCell ref="AH34:AP34"/>
    <mergeCell ref="V35:AD35"/>
    <mergeCell ref="AH35:AP35"/>
    <mergeCell ref="C32:S33"/>
    <mergeCell ref="T32:U33"/>
    <mergeCell ref="V32:AD32"/>
    <mergeCell ref="AH32:AP32"/>
    <mergeCell ref="V33:AD33"/>
    <mergeCell ref="AE33:AG33"/>
    <mergeCell ref="AH33:AP33"/>
    <mergeCell ref="AH29:AP29"/>
    <mergeCell ref="C30:S31"/>
    <mergeCell ref="T30:U31"/>
    <mergeCell ref="V30:AD30"/>
    <mergeCell ref="AH30:AP30"/>
    <mergeCell ref="V31:AD31"/>
    <mergeCell ref="AH31:AP31"/>
    <mergeCell ref="E28:S29"/>
    <mergeCell ref="T28:U29"/>
    <mergeCell ref="V28:AD28"/>
    <mergeCell ref="AE28:AE29"/>
    <mergeCell ref="AF28:AF29"/>
    <mergeCell ref="AG28:AG29"/>
    <mergeCell ref="AF26:AF27"/>
    <mergeCell ref="AG26:AG27"/>
    <mergeCell ref="AH26:AP26"/>
    <mergeCell ref="V27:AD27"/>
    <mergeCell ref="AH27:AP27"/>
    <mergeCell ref="AH22:AP22"/>
    <mergeCell ref="V23:AD23"/>
    <mergeCell ref="AH23:AP23"/>
    <mergeCell ref="AH28:AP28"/>
    <mergeCell ref="AH24:AP24"/>
    <mergeCell ref="V25:AD25"/>
    <mergeCell ref="AH25:AP25"/>
    <mergeCell ref="AG20:AG21"/>
    <mergeCell ref="AH20:AP20"/>
    <mergeCell ref="V21:AD21"/>
    <mergeCell ref="AH21:AP21"/>
    <mergeCell ref="E22:S23"/>
    <mergeCell ref="T22:U23"/>
    <mergeCell ref="V22:AD22"/>
    <mergeCell ref="AE22:AE25"/>
    <mergeCell ref="AF22:AF25"/>
    <mergeCell ref="AG22:AG25"/>
    <mergeCell ref="AF18:AF19"/>
    <mergeCell ref="AG18:AG19"/>
    <mergeCell ref="AH18:AP18"/>
    <mergeCell ref="V19:AD19"/>
    <mergeCell ref="AH19:AP19"/>
    <mergeCell ref="E20:S21"/>
    <mergeCell ref="T20:U21"/>
    <mergeCell ref="V20:AD20"/>
    <mergeCell ref="AE20:AE21"/>
    <mergeCell ref="AF20:AF21"/>
    <mergeCell ref="A18:B35"/>
    <mergeCell ref="C18:D25"/>
    <mergeCell ref="E18:S19"/>
    <mergeCell ref="T18:U19"/>
    <mergeCell ref="V18:AD18"/>
    <mergeCell ref="AE18:AE19"/>
    <mergeCell ref="C26:D29"/>
    <mergeCell ref="E26:S27"/>
    <mergeCell ref="T26:U27"/>
    <mergeCell ref="V26:AD26"/>
    <mergeCell ref="E24:S25"/>
    <mergeCell ref="T24:U25"/>
    <mergeCell ref="V24:AD24"/>
    <mergeCell ref="AE26:AE27"/>
    <mergeCell ref="V29:AD29"/>
    <mergeCell ref="C34:S35"/>
    <mergeCell ref="T34:U35"/>
    <mergeCell ref="V34:AD34"/>
    <mergeCell ref="AE34:AG35"/>
    <mergeCell ref="A16:AP16"/>
    <mergeCell ref="A17:U17"/>
    <mergeCell ref="V17:AD17"/>
    <mergeCell ref="AE17:AG17"/>
    <mergeCell ref="AH17:AP17"/>
    <mergeCell ref="AF11:AP11"/>
    <mergeCell ref="C12:F13"/>
    <mergeCell ref="G12:U13"/>
    <mergeCell ref="V12:Y13"/>
    <mergeCell ref="Z12:AE12"/>
    <mergeCell ref="AF12:AK12"/>
    <mergeCell ref="AL12:AP12"/>
    <mergeCell ref="Z13:AE13"/>
    <mergeCell ref="AF13:AK13"/>
    <mergeCell ref="AL13:AP13"/>
    <mergeCell ref="A11:B14"/>
    <mergeCell ref="C11:F11"/>
    <mergeCell ref="G11:Q11"/>
    <mergeCell ref="R11:U11"/>
    <mergeCell ref="V11:Y11"/>
    <mergeCell ref="Z11:AE11"/>
    <mergeCell ref="C14:F14"/>
    <mergeCell ref="G14:Y14"/>
    <mergeCell ref="Z14:AE14"/>
    <mergeCell ref="C3:U5"/>
    <mergeCell ref="E10:G10"/>
    <mergeCell ref="N10:P10"/>
    <mergeCell ref="U10:X10"/>
    <mergeCell ref="Z10:AC10"/>
    <mergeCell ref="AH4:AI4"/>
    <mergeCell ref="AJ3:AN5"/>
    <mergeCell ref="AF14:AP14"/>
  </mergeCells>
  <phoneticPr fontId="2" type="noConversion"/>
  <hyperlinks>
    <hyperlink ref="AF14" r:id="rId1" xr:uid="{2C5F92DC-9282-4EE5-A5CA-20850DC32B11}"/>
  </hyperlinks>
  <pageMargins left="0.31496062992125984" right="0.31496062992125984" top="0.39370078740157483" bottom="0.19685039370078741" header="0" footer="0"/>
  <pageSetup paperSize="9" scale="95" orientation="portrait" r:id="rId2"/>
  <headerFooter>
    <oddHeader>&amp;R&amp;8서식출처 : http://cafe.daum.net/transtax</oddHeader>
  </headerFooter>
  <drawing r:id="rId3"/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E91A7-B5BA-4ED6-9E82-F40EB36C41BB}">
  <sheetPr>
    <pageSetUpPr fitToPage="1"/>
  </sheetPr>
  <dimension ref="A1:AT69"/>
  <sheetViews>
    <sheetView showGridLines="0" workbookViewId="0">
      <selection activeCell="F11" sqref="F11:M11"/>
    </sheetView>
  </sheetViews>
  <sheetFormatPr defaultColWidth="2.5" defaultRowHeight="18.75" customHeight="1"/>
  <cols>
    <col min="1" max="35" width="2.5" style="124"/>
    <col min="36" max="36" width="2.375" style="114" bestFit="1" customWidth="1"/>
    <col min="37" max="37" width="6" style="114" bestFit="1" customWidth="1"/>
    <col min="38" max="39" width="2.5" style="114"/>
    <col min="40" max="40" width="16.625" style="114" customWidth="1"/>
    <col min="41" max="41" width="19.75" style="114" customWidth="1"/>
    <col min="42" max="42" width="15" style="114" customWidth="1"/>
    <col min="43" max="43" width="19.75" style="114" customWidth="1"/>
    <col min="44" max="44" width="18.125" style="114" customWidth="1"/>
    <col min="45" max="45" width="17.25" style="114" customWidth="1"/>
    <col min="46" max="46" width="17.125" style="114" customWidth="1"/>
    <col min="47" max="62" width="7" style="114" customWidth="1"/>
    <col min="63" max="16384" width="2.5" style="114"/>
  </cols>
  <sheetData>
    <row r="1" spans="1:37" ht="10.5">
      <c r="A1" s="114" t="s">
        <v>445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5" t="s">
        <v>446</v>
      </c>
      <c r="AB1" s="114"/>
      <c r="AC1" s="114"/>
      <c r="AD1" s="114"/>
      <c r="AE1" s="114"/>
      <c r="AF1" s="114"/>
      <c r="AG1" s="114"/>
      <c r="AH1" s="114"/>
      <c r="AI1" s="114"/>
    </row>
    <row r="2" spans="1:37" ht="10.5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 t="s">
        <v>279</v>
      </c>
      <c r="AB2" s="114"/>
      <c r="AC2" s="114"/>
      <c r="AD2" s="114"/>
      <c r="AE2" s="114"/>
      <c r="AF2" s="114"/>
      <c r="AG2" s="114"/>
      <c r="AH2" s="114"/>
      <c r="AI2" s="114"/>
    </row>
    <row r="3" spans="1:37" ht="10.5">
      <c r="A3" s="114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</row>
    <row r="4" spans="1:37" ht="20.25">
      <c r="A4" s="116" t="s">
        <v>447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</row>
    <row r="5" spans="1:37" ht="2.25" customHeight="1">
      <c r="A5" s="114"/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</row>
    <row r="6" spans="1:37" s="118" customFormat="1" ht="13.5">
      <c r="F6" s="924">
        <f>'일반과세자 (수정) (개정 2021.3.16.)'!E10</f>
        <v>2019</v>
      </c>
      <c r="G6" s="924"/>
      <c r="H6" s="924"/>
      <c r="I6" s="118" t="s">
        <v>192</v>
      </c>
      <c r="K6" s="118" t="s">
        <v>193</v>
      </c>
      <c r="L6" s="924">
        <f>'일반과세자 (수정) (개정 2021.3.16.)'!N10</f>
        <v>2</v>
      </c>
      <c r="M6" s="924"/>
      <c r="N6" s="118" t="s">
        <v>194</v>
      </c>
      <c r="O6" s="119" t="s">
        <v>114</v>
      </c>
      <c r="P6" s="924" t="str">
        <f>TEXT('일반과세자 (수정) (개정 2021.3.16.)'!U10,"mm")</f>
        <v>10</v>
      </c>
      <c r="Q6" s="924"/>
      <c r="R6" s="118" t="s">
        <v>448</v>
      </c>
      <c r="S6" s="924" t="str">
        <f>TEXT('일반과세자 (수정) (개정 2021.3.16.)'!U10,"dd")</f>
        <v>01</v>
      </c>
      <c r="T6" s="924"/>
      <c r="U6" s="118" t="s">
        <v>449</v>
      </c>
      <c r="V6" s="931" t="s">
        <v>115</v>
      </c>
      <c r="W6" s="931"/>
      <c r="X6" s="924" t="str">
        <f>TEXT('일반과세자 (수정) (개정 2021.3.16.)'!Z10,"mm")</f>
        <v>12</v>
      </c>
      <c r="Y6" s="924"/>
      <c r="Z6" s="118" t="s">
        <v>448</v>
      </c>
      <c r="AA6" s="924" t="str">
        <f>TEXT('일반과세자 (수정) (개정 2021.3.16.)'!Z10,"dd")</f>
        <v>31</v>
      </c>
      <c r="AB6" s="924"/>
      <c r="AC6" s="118" t="s">
        <v>450</v>
      </c>
    </row>
    <row r="7" spans="1:37" ht="10.5">
      <c r="A7" s="114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</row>
    <row r="8" spans="1:37" ht="10.5">
      <c r="A8" s="114" t="s">
        <v>451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20" t="s">
        <v>122</v>
      </c>
    </row>
    <row r="9" spans="1:37" ht="2.25" customHeight="1">
      <c r="A9" s="121"/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</row>
    <row r="10" spans="1:37" ht="22.5" customHeight="1" thickBot="1">
      <c r="A10" s="122" t="s">
        <v>452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</row>
    <row r="11" spans="1:37" s="124" customFormat="1" ht="31.5" customHeight="1" thickBot="1">
      <c r="A11" s="925" t="s">
        <v>453</v>
      </c>
      <c r="B11" s="926"/>
      <c r="C11" s="926"/>
      <c r="D11" s="926"/>
      <c r="E11" s="926"/>
      <c r="F11" s="927" t="str">
        <f>'일반과세자 (수정) (개정 2021.3.16.)'!G11</f>
        <v>㈜선우에프에스</v>
      </c>
      <c r="G11" s="928"/>
      <c r="H11" s="928"/>
      <c r="I11" s="928"/>
      <c r="J11" s="928"/>
      <c r="K11" s="928"/>
      <c r="L11" s="928"/>
      <c r="M11" s="929"/>
      <c r="N11" s="926" t="s">
        <v>454</v>
      </c>
      <c r="O11" s="926"/>
      <c r="P11" s="926"/>
      <c r="Q11" s="926"/>
      <c r="R11" s="926"/>
      <c r="S11" s="928" t="str">
        <f>'일반과세자 (수정) (개정 2021.3.16.)'!V11</f>
        <v>주황규</v>
      </c>
      <c r="T11" s="928"/>
      <c r="U11" s="928"/>
      <c r="V11" s="928"/>
      <c r="W11" s="928"/>
      <c r="X11" s="928"/>
      <c r="Y11" s="930" t="s">
        <v>455</v>
      </c>
      <c r="Z11" s="930"/>
      <c r="AA11" s="930"/>
      <c r="AB11" s="930"/>
      <c r="AC11" s="938">
        <f>'일반과세자 (수정) (개정 2021.3.16.)'!AF11</f>
        <v>3128612344</v>
      </c>
      <c r="AD11" s="938"/>
      <c r="AE11" s="938"/>
      <c r="AF11" s="938"/>
      <c r="AG11" s="938"/>
      <c r="AH11" s="938"/>
      <c r="AI11" s="938"/>
      <c r="AJ11" s="124">
        <f>IF(10-MOD(MID(AC11,1,1)*1+MID(AC11,2,1)*3+MID(AC11,3,1)*7+MID(AC11,4,1)*1+MID(AC11,5,1)*3+MID(AC11,6,1)*7+MID(AC11,7,1)*1+MID(AC11,8,1)*3+INT((MID(AC11,9,1)*5)/10)+MOD(MID(AC11,9,1)*5,10),10)=10,0,10-MOD(MID(AC11,1,1)*1+MID(AC11,2,1)*3+MID(AC11,3,1)*7+MID(AC11,4,1)*1+MID(AC11,5,1)*3+MID(AC11,6,1)*7+MID(AC11,7,1)*1+MID(AC11,8,1)*3+INT((MID(AC11,9,1)*5)/10)+MOD(MID(AC11,9,1)*5,10),10))</f>
        <v>4</v>
      </c>
      <c r="AK11" s="124" t="str">
        <f>IF(INT(MID(AC11,10,1))=AJ11,"OK","사업자오류")</f>
        <v>OK</v>
      </c>
    </row>
    <row r="12" spans="1:37" ht="7.5" customHeight="1">
      <c r="A12" s="121"/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  <c r="AG12" s="121"/>
      <c r="AH12" s="121"/>
      <c r="AI12" s="121"/>
    </row>
    <row r="13" spans="1:37" ht="22.5" customHeight="1" thickBot="1">
      <c r="A13" s="122" t="s">
        <v>456</v>
      </c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</row>
    <row r="14" spans="1:37" ht="15" customHeight="1">
      <c r="A14" s="918" t="s">
        <v>457</v>
      </c>
      <c r="B14" s="919"/>
      <c r="C14" s="919"/>
      <c r="D14" s="919"/>
      <c r="E14" s="919"/>
      <c r="F14" s="919"/>
      <c r="G14" s="919"/>
      <c r="H14" s="919"/>
      <c r="I14" s="919"/>
      <c r="J14" s="919"/>
      <c r="K14" s="919"/>
      <c r="L14" s="919"/>
      <c r="M14" s="919"/>
      <c r="N14" s="919"/>
      <c r="O14" s="919"/>
      <c r="P14" s="919"/>
      <c r="Q14" s="919"/>
      <c r="R14" s="919" t="s">
        <v>206</v>
      </c>
      <c r="S14" s="919"/>
      <c r="T14" s="919"/>
      <c r="U14" s="919"/>
      <c r="V14" s="919"/>
      <c r="W14" s="919"/>
      <c r="X14" s="919"/>
      <c r="Y14" s="919"/>
      <c r="Z14" s="919"/>
      <c r="AA14" s="919"/>
      <c r="AB14" s="919"/>
      <c r="AC14" s="919"/>
      <c r="AD14" s="919"/>
      <c r="AE14" s="919"/>
      <c r="AF14" s="919" t="s">
        <v>458</v>
      </c>
      <c r="AG14" s="919"/>
      <c r="AH14" s="919"/>
      <c r="AI14" s="922"/>
    </row>
    <row r="15" spans="1:37" ht="15" customHeight="1">
      <c r="A15" s="920"/>
      <c r="B15" s="921"/>
      <c r="C15" s="921"/>
      <c r="D15" s="921"/>
      <c r="E15" s="921"/>
      <c r="F15" s="921"/>
      <c r="G15" s="921"/>
      <c r="H15" s="921"/>
      <c r="I15" s="921"/>
      <c r="J15" s="921"/>
      <c r="K15" s="921"/>
      <c r="L15" s="921"/>
      <c r="M15" s="921"/>
      <c r="N15" s="921"/>
      <c r="O15" s="921"/>
      <c r="P15" s="921"/>
      <c r="Q15" s="921"/>
      <c r="R15" s="921" t="s">
        <v>459</v>
      </c>
      <c r="S15" s="921"/>
      <c r="T15" s="921" t="s">
        <v>460</v>
      </c>
      <c r="U15" s="921"/>
      <c r="V15" s="921"/>
      <c r="W15" s="921"/>
      <c r="X15" s="921"/>
      <c r="Y15" s="921"/>
      <c r="Z15" s="921" t="s">
        <v>461</v>
      </c>
      <c r="AA15" s="921"/>
      <c r="AB15" s="921"/>
      <c r="AC15" s="921"/>
      <c r="AD15" s="921"/>
      <c r="AE15" s="921"/>
      <c r="AF15" s="921"/>
      <c r="AG15" s="921"/>
      <c r="AH15" s="921"/>
      <c r="AI15" s="923"/>
    </row>
    <row r="16" spans="1:37" ht="9.75" customHeight="1">
      <c r="A16" s="955" t="s">
        <v>462</v>
      </c>
      <c r="B16" s="957" t="s">
        <v>463</v>
      </c>
      <c r="C16" s="957"/>
      <c r="D16" s="957"/>
      <c r="E16" s="957"/>
      <c r="F16" s="957"/>
      <c r="G16" s="957"/>
      <c r="H16" s="957"/>
      <c r="I16" s="957"/>
      <c r="J16" s="957"/>
      <c r="K16" s="957"/>
      <c r="L16" s="957"/>
      <c r="M16" s="957"/>
      <c r="N16" s="957"/>
      <c r="O16" s="957"/>
      <c r="P16" s="957"/>
      <c r="Q16" s="958"/>
      <c r="R16" s="932">
        <v>0</v>
      </c>
      <c r="S16" s="933"/>
      <c r="T16" s="934">
        <v>0</v>
      </c>
      <c r="U16" s="935"/>
      <c r="V16" s="935"/>
      <c r="W16" s="935"/>
      <c r="X16" s="935"/>
      <c r="Y16" s="936"/>
      <c r="Z16" s="934">
        <v>0</v>
      </c>
      <c r="AA16" s="935"/>
      <c r="AB16" s="935"/>
      <c r="AC16" s="935"/>
      <c r="AD16" s="935"/>
      <c r="AE16" s="936"/>
      <c r="AF16" s="932"/>
      <c r="AG16" s="937"/>
      <c r="AH16" s="937"/>
      <c r="AI16" s="937"/>
    </row>
    <row r="17" spans="1:46" ht="9.75" customHeight="1">
      <c r="A17" s="956"/>
      <c r="B17" s="959"/>
      <c r="C17" s="959"/>
      <c r="D17" s="959"/>
      <c r="E17" s="959"/>
      <c r="F17" s="959"/>
      <c r="G17" s="959"/>
      <c r="H17" s="959"/>
      <c r="I17" s="959"/>
      <c r="J17" s="959"/>
      <c r="K17" s="959"/>
      <c r="L17" s="959"/>
      <c r="M17" s="959"/>
      <c r="N17" s="959"/>
      <c r="O17" s="959"/>
      <c r="P17" s="959"/>
      <c r="Q17" s="960"/>
      <c r="R17" s="961">
        <f>R16</f>
        <v>0</v>
      </c>
      <c r="S17" s="962"/>
      <c r="T17" s="963">
        <f>T16</f>
        <v>0</v>
      </c>
      <c r="U17" s="964"/>
      <c r="V17" s="964"/>
      <c r="W17" s="964"/>
      <c r="X17" s="964"/>
      <c r="Y17" s="965"/>
      <c r="Z17" s="963">
        <f>Z16</f>
        <v>0</v>
      </c>
      <c r="AA17" s="964"/>
      <c r="AB17" s="964"/>
      <c r="AC17" s="964"/>
      <c r="AD17" s="964"/>
      <c r="AE17" s="965"/>
      <c r="AF17" s="966"/>
      <c r="AG17" s="967"/>
      <c r="AH17" s="967"/>
      <c r="AI17" s="967"/>
    </row>
    <row r="18" spans="1:46" ht="9.75" customHeight="1">
      <c r="A18" s="955" t="s">
        <v>464</v>
      </c>
      <c r="B18" s="957" t="s">
        <v>465</v>
      </c>
      <c r="C18" s="957"/>
      <c r="D18" s="957"/>
      <c r="E18" s="957"/>
      <c r="F18" s="957"/>
      <c r="G18" s="957"/>
      <c r="H18" s="957"/>
      <c r="I18" s="957"/>
      <c r="J18" s="957"/>
      <c r="K18" s="957"/>
      <c r="L18" s="957"/>
      <c r="M18" s="957"/>
      <c r="N18" s="957"/>
      <c r="O18" s="957"/>
      <c r="P18" s="957"/>
      <c r="Q18" s="958"/>
      <c r="R18" s="932">
        <v>0</v>
      </c>
      <c r="S18" s="933"/>
      <c r="T18" s="934">
        <v>0</v>
      </c>
      <c r="U18" s="935"/>
      <c r="V18" s="935"/>
      <c r="W18" s="935"/>
      <c r="X18" s="935"/>
      <c r="Y18" s="936"/>
      <c r="Z18" s="934">
        <v>0</v>
      </c>
      <c r="AA18" s="935"/>
      <c r="AB18" s="935"/>
      <c r="AC18" s="935"/>
      <c r="AD18" s="935"/>
      <c r="AE18" s="936"/>
      <c r="AF18" s="932"/>
      <c r="AG18" s="937"/>
      <c r="AH18" s="937"/>
      <c r="AI18" s="937"/>
    </row>
    <row r="19" spans="1:46" ht="9.75" customHeight="1">
      <c r="A19" s="956"/>
      <c r="B19" s="959"/>
      <c r="C19" s="959"/>
      <c r="D19" s="959"/>
      <c r="E19" s="959"/>
      <c r="F19" s="959"/>
      <c r="G19" s="959"/>
      <c r="H19" s="959"/>
      <c r="I19" s="959"/>
      <c r="J19" s="959"/>
      <c r="K19" s="959"/>
      <c r="L19" s="959"/>
      <c r="M19" s="959"/>
      <c r="N19" s="959"/>
      <c r="O19" s="959"/>
      <c r="P19" s="959"/>
      <c r="Q19" s="960"/>
      <c r="R19" s="961">
        <f>R18</f>
        <v>0</v>
      </c>
      <c r="S19" s="962"/>
      <c r="T19" s="963">
        <f>T18</f>
        <v>0</v>
      </c>
      <c r="U19" s="964"/>
      <c r="V19" s="964"/>
      <c r="W19" s="964"/>
      <c r="X19" s="964"/>
      <c r="Y19" s="965"/>
      <c r="Z19" s="963">
        <f>Z18</f>
        <v>0</v>
      </c>
      <c r="AA19" s="964"/>
      <c r="AB19" s="964"/>
      <c r="AC19" s="964"/>
      <c r="AD19" s="964"/>
      <c r="AE19" s="965"/>
      <c r="AF19" s="966"/>
      <c r="AG19" s="967"/>
      <c r="AH19" s="967"/>
      <c r="AI19" s="967"/>
    </row>
    <row r="20" spans="1:46" ht="9.75" customHeight="1">
      <c r="A20" s="955" t="s">
        <v>466</v>
      </c>
      <c r="B20" s="957" t="s">
        <v>467</v>
      </c>
      <c r="C20" s="957"/>
      <c r="D20" s="957"/>
      <c r="E20" s="957"/>
      <c r="F20" s="957"/>
      <c r="G20" s="957"/>
      <c r="H20" s="957"/>
      <c r="I20" s="957"/>
      <c r="J20" s="957"/>
      <c r="K20" s="957"/>
      <c r="L20" s="957"/>
      <c r="M20" s="957"/>
      <c r="N20" s="957"/>
      <c r="O20" s="957"/>
      <c r="P20" s="957"/>
      <c r="Q20" s="958"/>
      <c r="R20" s="932">
        <v>6</v>
      </c>
      <c r="S20" s="933"/>
      <c r="T20" s="934">
        <v>4353936</v>
      </c>
      <c r="U20" s="935"/>
      <c r="V20" s="935"/>
      <c r="W20" s="935"/>
      <c r="X20" s="935"/>
      <c r="Y20" s="936"/>
      <c r="Z20" s="934">
        <v>435392</v>
      </c>
      <c r="AA20" s="935"/>
      <c r="AB20" s="935"/>
      <c r="AC20" s="935"/>
      <c r="AD20" s="935"/>
      <c r="AE20" s="936"/>
      <c r="AF20" s="932"/>
      <c r="AG20" s="937"/>
      <c r="AH20" s="937"/>
      <c r="AI20" s="937"/>
    </row>
    <row r="21" spans="1:46" ht="9.75" customHeight="1">
      <c r="A21" s="956"/>
      <c r="B21" s="959"/>
      <c r="C21" s="959"/>
      <c r="D21" s="959"/>
      <c r="E21" s="959"/>
      <c r="F21" s="959"/>
      <c r="G21" s="959"/>
      <c r="H21" s="959"/>
      <c r="I21" s="959"/>
      <c r="J21" s="959"/>
      <c r="K21" s="959"/>
      <c r="L21" s="959"/>
      <c r="M21" s="959"/>
      <c r="N21" s="959"/>
      <c r="O21" s="959"/>
      <c r="P21" s="959"/>
      <c r="Q21" s="960"/>
      <c r="R21" s="961">
        <f>R20</f>
        <v>6</v>
      </c>
      <c r="S21" s="962"/>
      <c r="T21" s="963">
        <f>T20</f>
        <v>4353936</v>
      </c>
      <c r="U21" s="964"/>
      <c r="V21" s="964"/>
      <c r="W21" s="964"/>
      <c r="X21" s="964"/>
      <c r="Y21" s="965"/>
      <c r="Z21" s="963">
        <f>Z20</f>
        <v>435392</v>
      </c>
      <c r="AA21" s="964"/>
      <c r="AB21" s="964"/>
      <c r="AC21" s="964"/>
      <c r="AD21" s="964"/>
      <c r="AE21" s="965"/>
      <c r="AF21" s="966"/>
      <c r="AG21" s="967"/>
      <c r="AH21" s="967"/>
      <c r="AI21" s="967"/>
    </row>
    <row r="22" spans="1:46" ht="9.75" customHeight="1">
      <c r="A22" s="955" t="s">
        <v>410</v>
      </c>
      <c r="B22" s="957" t="s">
        <v>468</v>
      </c>
      <c r="C22" s="957"/>
      <c r="D22" s="957"/>
      <c r="E22" s="957"/>
      <c r="F22" s="957"/>
      <c r="G22" s="957"/>
      <c r="H22" s="957"/>
      <c r="I22" s="957"/>
      <c r="J22" s="957"/>
      <c r="K22" s="957"/>
      <c r="L22" s="957"/>
      <c r="M22" s="957"/>
      <c r="N22" s="957"/>
      <c r="O22" s="957"/>
      <c r="P22" s="957"/>
      <c r="Q22" s="958"/>
      <c r="R22" s="932">
        <v>0</v>
      </c>
      <c r="S22" s="933"/>
      <c r="T22" s="934">
        <v>0</v>
      </c>
      <c r="U22" s="935"/>
      <c r="V22" s="935"/>
      <c r="W22" s="935"/>
      <c r="X22" s="935"/>
      <c r="Y22" s="936"/>
      <c r="Z22" s="934">
        <v>0</v>
      </c>
      <c r="AA22" s="935"/>
      <c r="AB22" s="935"/>
      <c r="AC22" s="935"/>
      <c r="AD22" s="935"/>
      <c r="AE22" s="936"/>
      <c r="AF22" s="932"/>
      <c r="AG22" s="937"/>
      <c r="AH22" s="937"/>
      <c r="AI22" s="937"/>
    </row>
    <row r="23" spans="1:46" ht="9.75" customHeight="1">
      <c r="A23" s="956"/>
      <c r="B23" s="959"/>
      <c r="C23" s="959"/>
      <c r="D23" s="959"/>
      <c r="E23" s="959"/>
      <c r="F23" s="959"/>
      <c r="G23" s="959"/>
      <c r="H23" s="959"/>
      <c r="I23" s="959"/>
      <c r="J23" s="959"/>
      <c r="K23" s="959"/>
      <c r="L23" s="959"/>
      <c r="M23" s="959"/>
      <c r="N23" s="959"/>
      <c r="O23" s="959"/>
      <c r="P23" s="959"/>
      <c r="Q23" s="960"/>
      <c r="R23" s="961">
        <f>R22</f>
        <v>0</v>
      </c>
      <c r="S23" s="962"/>
      <c r="T23" s="963">
        <f>T22</f>
        <v>0</v>
      </c>
      <c r="U23" s="964"/>
      <c r="V23" s="964"/>
      <c r="W23" s="964"/>
      <c r="X23" s="964"/>
      <c r="Y23" s="965"/>
      <c r="Z23" s="963">
        <f>Z22</f>
        <v>0</v>
      </c>
      <c r="AA23" s="964"/>
      <c r="AB23" s="964"/>
      <c r="AC23" s="964"/>
      <c r="AD23" s="964"/>
      <c r="AE23" s="965"/>
      <c r="AF23" s="966"/>
      <c r="AG23" s="967"/>
      <c r="AH23" s="967"/>
      <c r="AI23" s="967"/>
    </row>
    <row r="24" spans="1:46" ht="9.75" customHeight="1">
      <c r="A24" s="955" t="s">
        <v>411</v>
      </c>
      <c r="B24" s="957" t="s">
        <v>469</v>
      </c>
      <c r="C24" s="957"/>
      <c r="D24" s="957"/>
      <c r="E24" s="957"/>
      <c r="F24" s="957"/>
      <c r="G24" s="957"/>
      <c r="H24" s="957"/>
      <c r="I24" s="957"/>
      <c r="J24" s="957"/>
      <c r="K24" s="957"/>
      <c r="L24" s="957"/>
      <c r="M24" s="957"/>
      <c r="N24" s="957"/>
      <c r="O24" s="957"/>
      <c r="P24" s="957"/>
      <c r="Q24" s="958"/>
      <c r="R24" s="932">
        <v>0</v>
      </c>
      <c r="S24" s="933"/>
      <c r="T24" s="934">
        <v>0</v>
      </c>
      <c r="U24" s="935"/>
      <c r="V24" s="935"/>
      <c r="W24" s="935"/>
      <c r="X24" s="935"/>
      <c r="Y24" s="936"/>
      <c r="Z24" s="934">
        <v>0</v>
      </c>
      <c r="AA24" s="935"/>
      <c r="AB24" s="935"/>
      <c r="AC24" s="935"/>
      <c r="AD24" s="935"/>
      <c r="AE24" s="936"/>
      <c r="AF24" s="932"/>
      <c r="AG24" s="937"/>
      <c r="AH24" s="937"/>
      <c r="AI24" s="937"/>
    </row>
    <row r="25" spans="1:46" ht="9.75" customHeight="1">
      <c r="A25" s="956"/>
      <c r="B25" s="959"/>
      <c r="C25" s="959"/>
      <c r="D25" s="959"/>
      <c r="E25" s="959"/>
      <c r="F25" s="959"/>
      <c r="G25" s="959"/>
      <c r="H25" s="959"/>
      <c r="I25" s="959"/>
      <c r="J25" s="959"/>
      <c r="K25" s="959"/>
      <c r="L25" s="959"/>
      <c r="M25" s="959"/>
      <c r="N25" s="959"/>
      <c r="O25" s="959"/>
      <c r="P25" s="959"/>
      <c r="Q25" s="960"/>
      <c r="R25" s="961">
        <f>R24</f>
        <v>0</v>
      </c>
      <c r="S25" s="962"/>
      <c r="T25" s="963">
        <f>T24</f>
        <v>0</v>
      </c>
      <c r="U25" s="964"/>
      <c r="V25" s="964"/>
      <c r="W25" s="964"/>
      <c r="X25" s="964"/>
      <c r="Y25" s="965"/>
      <c r="Z25" s="963">
        <f>Z24</f>
        <v>0</v>
      </c>
      <c r="AA25" s="964"/>
      <c r="AB25" s="964"/>
      <c r="AC25" s="964"/>
      <c r="AD25" s="964"/>
      <c r="AE25" s="965"/>
      <c r="AF25" s="966"/>
      <c r="AG25" s="967"/>
      <c r="AH25" s="967"/>
      <c r="AI25" s="967"/>
    </row>
    <row r="26" spans="1:46" ht="9.75" customHeight="1">
      <c r="A26" s="955" t="s">
        <v>470</v>
      </c>
      <c r="B26" s="957" t="s">
        <v>471</v>
      </c>
      <c r="C26" s="957"/>
      <c r="D26" s="957"/>
      <c r="E26" s="957"/>
      <c r="F26" s="957"/>
      <c r="G26" s="957"/>
      <c r="H26" s="957"/>
      <c r="I26" s="957"/>
      <c r="J26" s="957"/>
      <c r="K26" s="957"/>
      <c r="L26" s="957"/>
      <c r="M26" s="957"/>
      <c r="N26" s="957"/>
      <c r="O26" s="957"/>
      <c r="P26" s="957"/>
      <c r="Q26" s="958"/>
      <c r="R26" s="932">
        <v>0</v>
      </c>
      <c r="S26" s="933"/>
      <c r="T26" s="934">
        <v>0</v>
      </c>
      <c r="U26" s="935"/>
      <c r="V26" s="935"/>
      <c r="W26" s="935"/>
      <c r="X26" s="935"/>
      <c r="Y26" s="936"/>
      <c r="Z26" s="934">
        <v>0</v>
      </c>
      <c r="AA26" s="935"/>
      <c r="AB26" s="935"/>
      <c r="AC26" s="935"/>
      <c r="AD26" s="935"/>
      <c r="AE26" s="936"/>
      <c r="AF26" s="932"/>
      <c r="AG26" s="937"/>
      <c r="AH26" s="937"/>
      <c r="AI26" s="937"/>
    </row>
    <row r="27" spans="1:46" ht="9.75" customHeight="1">
      <c r="A27" s="956"/>
      <c r="B27" s="959"/>
      <c r="C27" s="959"/>
      <c r="D27" s="959"/>
      <c r="E27" s="959"/>
      <c r="F27" s="959"/>
      <c r="G27" s="959"/>
      <c r="H27" s="959"/>
      <c r="I27" s="959"/>
      <c r="J27" s="959"/>
      <c r="K27" s="959"/>
      <c r="L27" s="959"/>
      <c r="M27" s="959"/>
      <c r="N27" s="959"/>
      <c r="O27" s="959"/>
      <c r="P27" s="959"/>
      <c r="Q27" s="960"/>
      <c r="R27" s="961">
        <f>R26</f>
        <v>0</v>
      </c>
      <c r="S27" s="962"/>
      <c r="T27" s="963">
        <f>T26</f>
        <v>0</v>
      </c>
      <c r="U27" s="964"/>
      <c r="V27" s="964"/>
      <c r="W27" s="964"/>
      <c r="X27" s="964"/>
      <c r="Y27" s="965"/>
      <c r="Z27" s="963">
        <f>Z26</f>
        <v>0</v>
      </c>
      <c r="AA27" s="964"/>
      <c r="AB27" s="964"/>
      <c r="AC27" s="964"/>
      <c r="AD27" s="964"/>
      <c r="AE27" s="965"/>
      <c r="AF27" s="966"/>
      <c r="AG27" s="967"/>
      <c r="AH27" s="967"/>
      <c r="AI27" s="967"/>
    </row>
    <row r="28" spans="1:46" ht="9.75" customHeight="1">
      <c r="A28" s="955" t="s">
        <v>472</v>
      </c>
      <c r="B28" s="957" t="s">
        <v>473</v>
      </c>
      <c r="C28" s="957"/>
      <c r="D28" s="957"/>
      <c r="E28" s="957"/>
      <c r="F28" s="957"/>
      <c r="G28" s="957"/>
      <c r="H28" s="957"/>
      <c r="I28" s="957"/>
      <c r="J28" s="957"/>
      <c r="K28" s="957"/>
      <c r="L28" s="957"/>
      <c r="M28" s="957"/>
      <c r="N28" s="957"/>
      <c r="O28" s="957"/>
      <c r="P28" s="957"/>
      <c r="Q28" s="958"/>
      <c r="R28" s="932">
        <v>0</v>
      </c>
      <c r="S28" s="933"/>
      <c r="T28" s="934">
        <v>0</v>
      </c>
      <c r="U28" s="935"/>
      <c r="V28" s="935"/>
      <c r="W28" s="935"/>
      <c r="X28" s="935"/>
      <c r="Y28" s="936"/>
      <c r="Z28" s="934">
        <v>0</v>
      </c>
      <c r="AA28" s="935"/>
      <c r="AB28" s="935"/>
      <c r="AC28" s="935"/>
      <c r="AD28" s="935"/>
      <c r="AE28" s="936"/>
      <c r="AF28" s="932"/>
      <c r="AG28" s="937"/>
      <c r="AH28" s="937"/>
      <c r="AI28" s="937"/>
    </row>
    <row r="29" spans="1:46" ht="9.75" customHeight="1">
      <c r="A29" s="956"/>
      <c r="B29" s="959"/>
      <c r="C29" s="959"/>
      <c r="D29" s="959"/>
      <c r="E29" s="959"/>
      <c r="F29" s="959"/>
      <c r="G29" s="959"/>
      <c r="H29" s="959"/>
      <c r="I29" s="959"/>
      <c r="J29" s="959"/>
      <c r="K29" s="959"/>
      <c r="L29" s="959"/>
      <c r="M29" s="959"/>
      <c r="N29" s="959"/>
      <c r="O29" s="959"/>
      <c r="P29" s="959"/>
      <c r="Q29" s="960"/>
      <c r="R29" s="961">
        <f>R28</f>
        <v>0</v>
      </c>
      <c r="S29" s="962"/>
      <c r="T29" s="963">
        <f>T28</f>
        <v>0</v>
      </c>
      <c r="U29" s="964"/>
      <c r="V29" s="964"/>
      <c r="W29" s="964"/>
      <c r="X29" s="964"/>
      <c r="Y29" s="965"/>
      <c r="Z29" s="963">
        <f>Z28</f>
        <v>0</v>
      </c>
      <c r="AA29" s="964"/>
      <c r="AB29" s="964"/>
      <c r="AC29" s="964"/>
      <c r="AD29" s="964"/>
      <c r="AE29" s="965"/>
      <c r="AF29" s="966"/>
      <c r="AG29" s="967"/>
      <c r="AH29" s="967"/>
      <c r="AI29" s="967"/>
    </row>
    <row r="30" spans="1:46" ht="9.75" customHeight="1">
      <c r="A30" s="955" t="s">
        <v>474</v>
      </c>
      <c r="B30" s="957" t="s">
        <v>475</v>
      </c>
      <c r="C30" s="957"/>
      <c r="D30" s="957"/>
      <c r="E30" s="957"/>
      <c r="F30" s="957"/>
      <c r="G30" s="957"/>
      <c r="H30" s="957"/>
      <c r="I30" s="957"/>
      <c r="J30" s="957"/>
      <c r="K30" s="957"/>
      <c r="L30" s="957"/>
      <c r="M30" s="957"/>
      <c r="N30" s="957"/>
      <c r="O30" s="957"/>
      <c r="P30" s="957"/>
      <c r="Q30" s="958"/>
      <c r="R30" s="932">
        <v>0</v>
      </c>
      <c r="S30" s="933"/>
      <c r="T30" s="934">
        <v>0</v>
      </c>
      <c r="U30" s="935"/>
      <c r="V30" s="935"/>
      <c r="W30" s="935"/>
      <c r="X30" s="935"/>
      <c r="Y30" s="936"/>
      <c r="Z30" s="934">
        <v>0</v>
      </c>
      <c r="AA30" s="935"/>
      <c r="AB30" s="935"/>
      <c r="AC30" s="935"/>
      <c r="AD30" s="935"/>
      <c r="AE30" s="936"/>
      <c r="AF30" s="932"/>
      <c r="AG30" s="937"/>
      <c r="AH30" s="937"/>
      <c r="AI30" s="937"/>
    </row>
    <row r="31" spans="1:46" ht="9.75" customHeight="1">
      <c r="A31" s="956"/>
      <c r="B31" s="959"/>
      <c r="C31" s="959"/>
      <c r="D31" s="959"/>
      <c r="E31" s="959"/>
      <c r="F31" s="959"/>
      <c r="G31" s="959"/>
      <c r="H31" s="959"/>
      <c r="I31" s="959"/>
      <c r="J31" s="959"/>
      <c r="K31" s="959"/>
      <c r="L31" s="959"/>
      <c r="M31" s="959"/>
      <c r="N31" s="959"/>
      <c r="O31" s="959"/>
      <c r="P31" s="959"/>
      <c r="Q31" s="960"/>
      <c r="R31" s="961">
        <f>R30</f>
        <v>0</v>
      </c>
      <c r="S31" s="962"/>
      <c r="T31" s="963">
        <f>T30</f>
        <v>0</v>
      </c>
      <c r="U31" s="964"/>
      <c r="V31" s="964"/>
      <c r="W31" s="964"/>
      <c r="X31" s="964"/>
      <c r="Y31" s="965"/>
      <c r="Z31" s="963">
        <f>Z30</f>
        <v>0</v>
      </c>
      <c r="AA31" s="964"/>
      <c r="AB31" s="964"/>
      <c r="AC31" s="964"/>
      <c r="AD31" s="964"/>
      <c r="AE31" s="965"/>
      <c r="AF31" s="966"/>
      <c r="AG31" s="967"/>
      <c r="AH31" s="967"/>
      <c r="AI31" s="967"/>
    </row>
    <row r="32" spans="1:46" ht="9.75" customHeight="1">
      <c r="A32" s="955" t="s">
        <v>476</v>
      </c>
      <c r="B32" s="955" t="s">
        <v>22</v>
      </c>
      <c r="C32" s="955"/>
      <c r="D32" s="955"/>
      <c r="E32" s="955"/>
      <c r="F32" s="955"/>
      <c r="G32" s="955"/>
      <c r="H32" s="955"/>
      <c r="I32" s="955"/>
      <c r="J32" s="955"/>
      <c r="K32" s="955"/>
      <c r="L32" s="955"/>
      <c r="M32" s="955"/>
      <c r="N32" s="955"/>
      <c r="O32" s="955"/>
      <c r="P32" s="955"/>
      <c r="Q32" s="975"/>
      <c r="R32" s="932">
        <f>SUM(R16,R18,R20,R22,R24,R26,R28,R30)</f>
        <v>6</v>
      </c>
      <c r="S32" s="933"/>
      <c r="T32" s="934">
        <f>SUM(T16,T18,T20,T22,T24,T26,T28,T30)</f>
        <v>4353936</v>
      </c>
      <c r="U32" s="935"/>
      <c r="V32" s="935"/>
      <c r="W32" s="935"/>
      <c r="X32" s="935"/>
      <c r="Y32" s="936"/>
      <c r="Z32" s="934">
        <f>SUM(Z16,Z18,Z20,Z22,Z24,Z26,Z28,Z30)</f>
        <v>435392</v>
      </c>
      <c r="AA32" s="935"/>
      <c r="AB32" s="935"/>
      <c r="AC32" s="935"/>
      <c r="AD32" s="935"/>
      <c r="AE32" s="936"/>
      <c r="AF32" s="932"/>
      <c r="AG32" s="937"/>
      <c r="AH32" s="937"/>
      <c r="AI32" s="937"/>
      <c r="AS32" s="142">
        <f>AT48*10</f>
        <v>15070900</v>
      </c>
      <c r="AT32" s="141"/>
    </row>
    <row r="33" spans="1:46" ht="9.75" customHeight="1" thickBot="1">
      <c r="A33" s="948"/>
      <c r="B33" s="948"/>
      <c r="C33" s="948"/>
      <c r="D33" s="948"/>
      <c r="E33" s="948"/>
      <c r="F33" s="948"/>
      <c r="G33" s="948"/>
      <c r="H33" s="948"/>
      <c r="I33" s="948"/>
      <c r="J33" s="948"/>
      <c r="K33" s="948"/>
      <c r="L33" s="948"/>
      <c r="M33" s="948"/>
      <c r="N33" s="948"/>
      <c r="O33" s="948"/>
      <c r="P33" s="948"/>
      <c r="Q33" s="976"/>
      <c r="R33" s="942">
        <f>SUM(R17,R19,R21,R23,R25,R27,R29,R31)</f>
        <v>6</v>
      </c>
      <c r="S33" s="943"/>
      <c r="T33" s="944">
        <f>SUM(T17,T19,T21,T23,T25,T27,T29,T31)</f>
        <v>4353936</v>
      </c>
      <c r="U33" s="945"/>
      <c r="V33" s="945"/>
      <c r="W33" s="945"/>
      <c r="X33" s="945"/>
      <c r="Y33" s="946"/>
      <c r="Z33" s="944">
        <f>SUM(Z17,Z19,Z21,Z23,Z25,Z27,Z29,Z31)</f>
        <v>435392</v>
      </c>
      <c r="AA33" s="945"/>
      <c r="AB33" s="945"/>
      <c r="AC33" s="945"/>
      <c r="AD33" s="945"/>
      <c r="AE33" s="946"/>
      <c r="AF33" s="947"/>
      <c r="AG33" s="948"/>
      <c r="AH33" s="948"/>
      <c r="AI33" s="948"/>
      <c r="AS33" s="139">
        <f>AT49*10</f>
        <v>15070900</v>
      </c>
    </row>
    <row r="34" spans="1:46" ht="7.5" customHeight="1" thickBot="1">
      <c r="A34" s="125"/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</row>
    <row r="35" spans="1:46" ht="18.75" customHeight="1">
      <c r="A35" s="126" t="s">
        <v>477</v>
      </c>
      <c r="B35" s="127"/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</row>
    <row r="36" spans="1:46" ht="15" customHeight="1">
      <c r="A36" s="939" t="s">
        <v>478</v>
      </c>
      <c r="B36" s="921"/>
      <c r="C36" s="921" t="s">
        <v>479</v>
      </c>
      <c r="D36" s="921"/>
      <c r="E36" s="921"/>
      <c r="F36" s="921"/>
      <c r="G36" s="921"/>
      <c r="H36" s="921"/>
      <c r="I36" s="921"/>
      <c r="J36" s="921"/>
      <c r="K36" s="921"/>
      <c r="L36" s="921"/>
      <c r="M36" s="921"/>
      <c r="N36" s="921"/>
      <c r="O36" s="940" t="s">
        <v>480</v>
      </c>
      <c r="P36" s="921"/>
      <c r="Q36" s="921"/>
      <c r="R36" s="921"/>
      <c r="S36" s="921"/>
      <c r="T36" s="921"/>
      <c r="U36" s="940" t="s">
        <v>481</v>
      </c>
      <c r="V36" s="921"/>
      <c r="W36" s="921"/>
      <c r="X36" s="921"/>
      <c r="Y36" s="921"/>
      <c r="Z36" s="921"/>
      <c r="AA36" s="940" t="s">
        <v>482</v>
      </c>
      <c r="AB36" s="921"/>
      <c r="AC36" s="921"/>
      <c r="AD36" s="921"/>
      <c r="AE36" s="921"/>
      <c r="AF36" s="921"/>
      <c r="AG36" s="921"/>
      <c r="AH36" s="921"/>
      <c r="AI36" s="923"/>
      <c r="AN36" s="996" t="s">
        <v>498</v>
      </c>
      <c r="AO36" s="996" t="s">
        <v>500</v>
      </c>
      <c r="AP36" s="996" t="s">
        <v>503</v>
      </c>
      <c r="AQ36" s="996"/>
      <c r="AR36" s="997" t="s">
        <v>506</v>
      </c>
      <c r="AS36" s="997" t="s">
        <v>507</v>
      </c>
      <c r="AT36" s="997" t="s">
        <v>508</v>
      </c>
    </row>
    <row r="37" spans="1:46" ht="15" customHeight="1">
      <c r="A37" s="920"/>
      <c r="B37" s="921"/>
      <c r="C37" s="921" t="s">
        <v>483</v>
      </c>
      <c r="D37" s="921"/>
      <c r="E37" s="921"/>
      <c r="F37" s="921"/>
      <c r="G37" s="921"/>
      <c r="H37" s="921"/>
      <c r="I37" s="921" t="s">
        <v>484</v>
      </c>
      <c r="J37" s="921"/>
      <c r="K37" s="921"/>
      <c r="L37" s="921"/>
      <c r="M37" s="921"/>
      <c r="N37" s="921"/>
      <c r="O37" s="921"/>
      <c r="P37" s="921"/>
      <c r="Q37" s="921"/>
      <c r="R37" s="921"/>
      <c r="S37" s="921"/>
      <c r="T37" s="921"/>
      <c r="U37" s="921"/>
      <c r="V37" s="921"/>
      <c r="W37" s="921"/>
      <c r="X37" s="921"/>
      <c r="Y37" s="921"/>
      <c r="Z37" s="921"/>
      <c r="AA37" s="921"/>
      <c r="AB37" s="921"/>
      <c r="AC37" s="921"/>
      <c r="AD37" s="921"/>
      <c r="AE37" s="921"/>
      <c r="AF37" s="921"/>
      <c r="AG37" s="921"/>
      <c r="AH37" s="921"/>
      <c r="AI37" s="923"/>
      <c r="AN37" s="996"/>
      <c r="AO37" s="996"/>
      <c r="AP37" s="135" t="s">
        <v>504</v>
      </c>
      <c r="AQ37" s="135" t="s">
        <v>505</v>
      </c>
      <c r="AR37" s="996"/>
      <c r="AS37" s="996"/>
      <c r="AT37" s="996"/>
    </row>
    <row r="38" spans="1:46" ht="9.75" customHeight="1">
      <c r="A38" s="955">
        <v>1</v>
      </c>
      <c r="B38" s="975"/>
      <c r="C38" s="941">
        <v>0</v>
      </c>
      <c r="D38" s="941"/>
      <c r="E38" s="941"/>
      <c r="F38" s="941"/>
      <c r="G38" s="941"/>
      <c r="H38" s="941"/>
      <c r="I38" s="941">
        <v>0</v>
      </c>
      <c r="J38" s="941"/>
      <c r="K38" s="941"/>
      <c r="L38" s="941"/>
      <c r="M38" s="941"/>
      <c r="N38" s="941"/>
      <c r="O38" s="941">
        <v>0</v>
      </c>
      <c r="P38" s="941"/>
      <c r="Q38" s="941"/>
      <c r="R38" s="941"/>
      <c r="S38" s="941"/>
      <c r="T38" s="941"/>
      <c r="U38" s="941">
        <v>0</v>
      </c>
      <c r="V38" s="941"/>
      <c r="W38" s="941"/>
      <c r="X38" s="941"/>
      <c r="Y38" s="941"/>
      <c r="Z38" s="941"/>
      <c r="AA38" s="941">
        <f t="shared" ref="AA38:AA47" si="0">IF(ISERROR(TRUNC(I38/(U38/O38),0)),0,TRUNC(I38/(U38/O38),0))</f>
        <v>0</v>
      </c>
      <c r="AB38" s="941"/>
      <c r="AC38" s="941"/>
      <c r="AD38" s="941"/>
      <c r="AE38" s="941"/>
      <c r="AF38" s="941"/>
      <c r="AG38" s="941"/>
      <c r="AH38" s="941"/>
      <c r="AI38" s="934"/>
      <c r="AK38" s="128" t="e">
        <f>U38/O38</f>
        <v>#DIV/0!</v>
      </c>
      <c r="AN38" s="131" t="s">
        <v>499</v>
      </c>
      <c r="AO38" s="131" t="s">
        <v>501</v>
      </c>
      <c r="AP38" s="136">
        <v>79668235</v>
      </c>
      <c r="AQ38" s="136">
        <v>7966808</v>
      </c>
      <c r="AR38" s="136">
        <v>1390896536</v>
      </c>
      <c r="AS38" s="136">
        <v>256148775</v>
      </c>
      <c r="AT38" s="136">
        <f>IF(ISERROR(TRUNC(AQ38*AS38/AR38,0)),0,TRUNC(AQ38*AS38/AR38,0))</f>
        <v>1467174</v>
      </c>
    </row>
    <row r="39" spans="1:46" ht="9.75" customHeight="1">
      <c r="A39" s="956"/>
      <c r="B39" s="918"/>
      <c r="C39" s="954">
        <f>C38</f>
        <v>0</v>
      </c>
      <c r="D39" s="954"/>
      <c r="E39" s="954"/>
      <c r="F39" s="954"/>
      <c r="G39" s="954"/>
      <c r="H39" s="954"/>
      <c r="I39" s="954">
        <f>I38</f>
        <v>0</v>
      </c>
      <c r="J39" s="954"/>
      <c r="K39" s="954"/>
      <c r="L39" s="954"/>
      <c r="M39" s="954"/>
      <c r="N39" s="954"/>
      <c r="O39" s="954">
        <f>O38</f>
        <v>0</v>
      </c>
      <c r="P39" s="954"/>
      <c r="Q39" s="954"/>
      <c r="R39" s="954"/>
      <c r="S39" s="954"/>
      <c r="T39" s="954"/>
      <c r="U39" s="954">
        <f>U38</f>
        <v>0</v>
      </c>
      <c r="V39" s="954"/>
      <c r="W39" s="954"/>
      <c r="X39" s="954"/>
      <c r="Y39" s="954"/>
      <c r="Z39" s="954"/>
      <c r="AA39" s="977">
        <f t="shared" si="0"/>
        <v>0</v>
      </c>
      <c r="AB39" s="977"/>
      <c r="AC39" s="977"/>
      <c r="AD39" s="977"/>
      <c r="AE39" s="977"/>
      <c r="AF39" s="977"/>
      <c r="AG39" s="977"/>
      <c r="AH39" s="977"/>
      <c r="AI39" s="978"/>
      <c r="AK39" s="128"/>
      <c r="AN39" s="132" t="str">
        <f t="shared" ref="AN39:AS39" si="1">AN38</f>
        <v>1.공급가액기준</v>
      </c>
      <c r="AO39" s="132" t="str">
        <f t="shared" si="1"/>
        <v>매입세금계산서</v>
      </c>
      <c r="AP39" s="137">
        <f t="shared" si="1"/>
        <v>79668235</v>
      </c>
      <c r="AQ39" s="137">
        <f t="shared" si="1"/>
        <v>7966808</v>
      </c>
      <c r="AR39" s="137">
        <f t="shared" si="1"/>
        <v>1390896536</v>
      </c>
      <c r="AS39" s="137">
        <f t="shared" si="1"/>
        <v>256148775</v>
      </c>
      <c r="AT39" s="138">
        <f t="shared" ref="AT39:AT47" si="2">IF(ISERROR(TRUNC(AQ39*AS39/AR39,0)),0,TRUNC(AQ39*AS39/AR39,0))</f>
        <v>1467174</v>
      </c>
    </row>
    <row r="40" spans="1:46" ht="9.75" customHeight="1">
      <c r="A40" s="955">
        <v>2</v>
      </c>
      <c r="B40" s="975"/>
      <c r="C40" s="941">
        <v>0</v>
      </c>
      <c r="D40" s="941"/>
      <c r="E40" s="941"/>
      <c r="F40" s="941"/>
      <c r="G40" s="941"/>
      <c r="H40" s="941"/>
      <c r="I40" s="941">
        <v>0</v>
      </c>
      <c r="J40" s="941"/>
      <c r="K40" s="941"/>
      <c r="L40" s="941"/>
      <c r="M40" s="941"/>
      <c r="N40" s="941"/>
      <c r="O40" s="941">
        <v>0</v>
      </c>
      <c r="P40" s="941"/>
      <c r="Q40" s="941"/>
      <c r="R40" s="941"/>
      <c r="S40" s="941"/>
      <c r="T40" s="941"/>
      <c r="U40" s="941">
        <v>0</v>
      </c>
      <c r="V40" s="941"/>
      <c r="W40" s="941"/>
      <c r="X40" s="941"/>
      <c r="Y40" s="941"/>
      <c r="Z40" s="941"/>
      <c r="AA40" s="941">
        <f t="shared" si="0"/>
        <v>0</v>
      </c>
      <c r="AB40" s="941"/>
      <c r="AC40" s="941"/>
      <c r="AD40" s="941"/>
      <c r="AE40" s="941"/>
      <c r="AF40" s="941"/>
      <c r="AG40" s="941"/>
      <c r="AH40" s="941"/>
      <c r="AI40" s="934"/>
      <c r="AK40" s="128" t="e">
        <f t="shared" ref="AK40" si="3">U40/O40</f>
        <v>#DIV/0!</v>
      </c>
      <c r="AN40" s="131" t="s">
        <v>499</v>
      </c>
      <c r="AO40" s="131" t="s">
        <v>502</v>
      </c>
      <c r="AP40" s="136">
        <v>2184503</v>
      </c>
      <c r="AQ40" s="136">
        <v>216747</v>
      </c>
      <c r="AR40" s="136">
        <f>AR38</f>
        <v>1390896536</v>
      </c>
      <c r="AS40" s="136">
        <f>AS38</f>
        <v>256148775</v>
      </c>
      <c r="AT40" s="136">
        <f t="shared" si="2"/>
        <v>39916</v>
      </c>
    </row>
    <row r="41" spans="1:46" ht="9.75" customHeight="1">
      <c r="A41" s="956"/>
      <c r="B41" s="918"/>
      <c r="C41" s="954">
        <f>C40</f>
        <v>0</v>
      </c>
      <c r="D41" s="954"/>
      <c r="E41" s="954"/>
      <c r="F41" s="954"/>
      <c r="G41" s="954"/>
      <c r="H41" s="954"/>
      <c r="I41" s="954">
        <f>I40</f>
        <v>0</v>
      </c>
      <c r="J41" s="954"/>
      <c r="K41" s="954"/>
      <c r="L41" s="954"/>
      <c r="M41" s="954"/>
      <c r="N41" s="954"/>
      <c r="O41" s="954">
        <f>O40</f>
        <v>0</v>
      </c>
      <c r="P41" s="954"/>
      <c r="Q41" s="954"/>
      <c r="R41" s="954"/>
      <c r="S41" s="954"/>
      <c r="T41" s="954"/>
      <c r="U41" s="954">
        <f>U40</f>
        <v>0</v>
      </c>
      <c r="V41" s="954"/>
      <c r="W41" s="954"/>
      <c r="X41" s="954"/>
      <c r="Y41" s="954"/>
      <c r="Z41" s="954"/>
      <c r="AA41" s="977">
        <f t="shared" si="0"/>
        <v>0</v>
      </c>
      <c r="AB41" s="977"/>
      <c r="AC41" s="977"/>
      <c r="AD41" s="977"/>
      <c r="AE41" s="977"/>
      <c r="AF41" s="977"/>
      <c r="AG41" s="977"/>
      <c r="AH41" s="977"/>
      <c r="AI41" s="978"/>
      <c r="AK41" s="128"/>
      <c r="AN41" s="132" t="str">
        <f>AN40</f>
        <v>1.공급가액기준</v>
      </c>
      <c r="AO41" s="132" t="s">
        <v>502</v>
      </c>
      <c r="AP41" s="137">
        <f t="shared" ref="AP41" si="4">AP40</f>
        <v>2184503</v>
      </c>
      <c r="AQ41" s="137">
        <f t="shared" ref="AQ41" si="5">AQ40</f>
        <v>216747</v>
      </c>
      <c r="AR41" s="137">
        <f>AR39</f>
        <v>1390896536</v>
      </c>
      <c r="AS41" s="137">
        <f>AS39</f>
        <v>256148775</v>
      </c>
      <c r="AT41" s="138">
        <f t="shared" si="2"/>
        <v>39916</v>
      </c>
    </row>
    <row r="42" spans="1:46" ht="9.75" customHeight="1">
      <c r="A42" s="955">
        <v>3</v>
      </c>
      <c r="B42" s="975"/>
      <c r="C42" s="941">
        <v>0</v>
      </c>
      <c r="D42" s="941"/>
      <c r="E42" s="941"/>
      <c r="F42" s="941"/>
      <c r="G42" s="941"/>
      <c r="H42" s="941"/>
      <c r="I42" s="941">
        <v>0</v>
      </c>
      <c r="J42" s="941"/>
      <c r="K42" s="941"/>
      <c r="L42" s="941"/>
      <c r="M42" s="941"/>
      <c r="N42" s="941"/>
      <c r="O42" s="941">
        <v>0</v>
      </c>
      <c r="P42" s="941"/>
      <c r="Q42" s="941"/>
      <c r="R42" s="941"/>
      <c r="S42" s="941"/>
      <c r="T42" s="941"/>
      <c r="U42" s="941">
        <v>0</v>
      </c>
      <c r="V42" s="941"/>
      <c r="W42" s="941"/>
      <c r="X42" s="941"/>
      <c r="Y42" s="941"/>
      <c r="Z42" s="941"/>
      <c r="AA42" s="941">
        <f t="shared" si="0"/>
        <v>0</v>
      </c>
      <c r="AB42" s="941"/>
      <c r="AC42" s="941"/>
      <c r="AD42" s="941"/>
      <c r="AE42" s="941"/>
      <c r="AF42" s="941"/>
      <c r="AG42" s="941"/>
      <c r="AH42" s="941"/>
      <c r="AI42" s="934"/>
      <c r="AK42" s="128" t="e">
        <f t="shared" ref="AK42" si="6">U42/O42</f>
        <v>#DIV/0!</v>
      </c>
      <c r="AN42" s="133"/>
      <c r="AO42" s="133"/>
      <c r="AP42" s="136">
        <v>0</v>
      </c>
      <c r="AQ42" s="136">
        <v>0</v>
      </c>
      <c r="AR42" s="136">
        <v>0</v>
      </c>
      <c r="AS42" s="136">
        <v>0</v>
      </c>
      <c r="AT42" s="136">
        <f t="shared" si="2"/>
        <v>0</v>
      </c>
    </row>
    <row r="43" spans="1:46" ht="9.75" customHeight="1">
      <c r="A43" s="956"/>
      <c r="B43" s="918"/>
      <c r="C43" s="954">
        <f>C42</f>
        <v>0</v>
      </c>
      <c r="D43" s="954"/>
      <c r="E43" s="954"/>
      <c r="F43" s="954"/>
      <c r="G43" s="954"/>
      <c r="H43" s="954"/>
      <c r="I43" s="954">
        <f>I42</f>
        <v>0</v>
      </c>
      <c r="J43" s="954"/>
      <c r="K43" s="954"/>
      <c r="L43" s="954"/>
      <c r="M43" s="954"/>
      <c r="N43" s="954"/>
      <c r="O43" s="954">
        <f>O42</f>
        <v>0</v>
      </c>
      <c r="P43" s="954"/>
      <c r="Q43" s="954"/>
      <c r="R43" s="954"/>
      <c r="S43" s="954"/>
      <c r="T43" s="954"/>
      <c r="U43" s="954">
        <f>U42</f>
        <v>0</v>
      </c>
      <c r="V43" s="954"/>
      <c r="W43" s="954"/>
      <c r="X43" s="954"/>
      <c r="Y43" s="954"/>
      <c r="Z43" s="954"/>
      <c r="AA43" s="977">
        <f t="shared" si="0"/>
        <v>0</v>
      </c>
      <c r="AB43" s="977"/>
      <c r="AC43" s="977"/>
      <c r="AD43" s="977"/>
      <c r="AE43" s="977"/>
      <c r="AF43" s="977"/>
      <c r="AG43" s="977"/>
      <c r="AH43" s="977"/>
      <c r="AI43" s="978"/>
      <c r="AK43" s="128"/>
      <c r="AN43" s="134"/>
      <c r="AO43" s="134"/>
      <c r="AP43" s="137">
        <f t="shared" ref="AP43" si="7">AP42</f>
        <v>0</v>
      </c>
      <c r="AQ43" s="137">
        <f t="shared" ref="AQ43" si="8">AQ42</f>
        <v>0</v>
      </c>
      <c r="AR43" s="137">
        <f t="shared" ref="AR43:AS43" si="9">AR42</f>
        <v>0</v>
      </c>
      <c r="AS43" s="137">
        <f t="shared" si="9"/>
        <v>0</v>
      </c>
      <c r="AT43" s="138">
        <f t="shared" si="2"/>
        <v>0</v>
      </c>
    </row>
    <row r="44" spans="1:46" ht="9.75" customHeight="1">
      <c r="A44" s="955">
        <v>4</v>
      </c>
      <c r="B44" s="975"/>
      <c r="C44" s="941">
        <v>0</v>
      </c>
      <c r="D44" s="941"/>
      <c r="E44" s="941"/>
      <c r="F44" s="941"/>
      <c r="G44" s="941"/>
      <c r="H44" s="941"/>
      <c r="I44" s="941">
        <v>0</v>
      </c>
      <c r="J44" s="941"/>
      <c r="K44" s="941"/>
      <c r="L44" s="941"/>
      <c r="M44" s="941"/>
      <c r="N44" s="941"/>
      <c r="O44" s="941">
        <v>0</v>
      </c>
      <c r="P44" s="941"/>
      <c r="Q44" s="941"/>
      <c r="R44" s="941"/>
      <c r="S44" s="941"/>
      <c r="T44" s="941"/>
      <c r="U44" s="941">
        <v>0</v>
      </c>
      <c r="V44" s="941"/>
      <c r="W44" s="941"/>
      <c r="X44" s="941"/>
      <c r="Y44" s="941"/>
      <c r="Z44" s="941"/>
      <c r="AA44" s="941">
        <f t="shared" si="0"/>
        <v>0</v>
      </c>
      <c r="AB44" s="941"/>
      <c r="AC44" s="941"/>
      <c r="AD44" s="941"/>
      <c r="AE44" s="941"/>
      <c r="AF44" s="941"/>
      <c r="AG44" s="941"/>
      <c r="AH44" s="941"/>
      <c r="AI44" s="934"/>
      <c r="AK44" s="128" t="e">
        <f t="shared" ref="AK44" si="10">U44/O44</f>
        <v>#DIV/0!</v>
      </c>
      <c r="AN44" s="133"/>
      <c r="AO44" s="133"/>
      <c r="AP44" s="136">
        <v>0</v>
      </c>
      <c r="AQ44" s="136">
        <v>0</v>
      </c>
      <c r="AR44" s="136">
        <v>0</v>
      </c>
      <c r="AS44" s="136">
        <v>0</v>
      </c>
      <c r="AT44" s="136">
        <f t="shared" si="2"/>
        <v>0</v>
      </c>
    </row>
    <row r="45" spans="1:46" ht="9.75" customHeight="1">
      <c r="A45" s="956"/>
      <c r="B45" s="918"/>
      <c r="C45" s="954">
        <f>C44</f>
        <v>0</v>
      </c>
      <c r="D45" s="954"/>
      <c r="E45" s="954"/>
      <c r="F45" s="954"/>
      <c r="G45" s="954"/>
      <c r="H45" s="954"/>
      <c r="I45" s="954">
        <f>I44</f>
        <v>0</v>
      </c>
      <c r="J45" s="954"/>
      <c r="K45" s="954"/>
      <c r="L45" s="954"/>
      <c r="M45" s="954"/>
      <c r="N45" s="954"/>
      <c r="O45" s="954">
        <f>O44</f>
        <v>0</v>
      </c>
      <c r="P45" s="954"/>
      <c r="Q45" s="954"/>
      <c r="R45" s="954"/>
      <c r="S45" s="954"/>
      <c r="T45" s="954"/>
      <c r="U45" s="954">
        <f>U44</f>
        <v>0</v>
      </c>
      <c r="V45" s="954"/>
      <c r="W45" s="954"/>
      <c r="X45" s="954"/>
      <c r="Y45" s="954"/>
      <c r="Z45" s="954"/>
      <c r="AA45" s="977">
        <f t="shared" si="0"/>
        <v>0</v>
      </c>
      <c r="AB45" s="977"/>
      <c r="AC45" s="977"/>
      <c r="AD45" s="977"/>
      <c r="AE45" s="977"/>
      <c r="AF45" s="977"/>
      <c r="AG45" s="977"/>
      <c r="AH45" s="977"/>
      <c r="AI45" s="978"/>
      <c r="AK45" s="128"/>
      <c r="AN45" s="134"/>
      <c r="AO45" s="134"/>
      <c r="AP45" s="137">
        <f t="shared" ref="AP45" si="11">AP44</f>
        <v>0</v>
      </c>
      <c r="AQ45" s="137">
        <f t="shared" ref="AQ45" si="12">AQ44</f>
        <v>0</v>
      </c>
      <c r="AR45" s="137">
        <f t="shared" ref="AR45:AS45" si="13">AR44</f>
        <v>0</v>
      </c>
      <c r="AS45" s="137">
        <f t="shared" si="13"/>
        <v>0</v>
      </c>
      <c r="AT45" s="138">
        <f t="shared" si="2"/>
        <v>0</v>
      </c>
    </row>
    <row r="46" spans="1:46" ht="9.75" customHeight="1">
      <c r="A46" s="955">
        <v>5</v>
      </c>
      <c r="B46" s="975"/>
      <c r="C46" s="941">
        <v>0</v>
      </c>
      <c r="D46" s="941"/>
      <c r="E46" s="941"/>
      <c r="F46" s="941"/>
      <c r="G46" s="941"/>
      <c r="H46" s="941"/>
      <c r="I46" s="941">
        <v>0</v>
      </c>
      <c r="J46" s="941"/>
      <c r="K46" s="941"/>
      <c r="L46" s="941"/>
      <c r="M46" s="941"/>
      <c r="N46" s="941"/>
      <c r="O46" s="941">
        <v>0</v>
      </c>
      <c r="P46" s="941"/>
      <c r="Q46" s="941"/>
      <c r="R46" s="941"/>
      <c r="S46" s="941"/>
      <c r="T46" s="941"/>
      <c r="U46" s="941">
        <v>0</v>
      </c>
      <c r="V46" s="941"/>
      <c r="W46" s="941"/>
      <c r="X46" s="941"/>
      <c r="Y46" s="941"/>
      <c r="Z46" s="941"/>
      <c r="AA46" s="941">
        <f t="shared" si="0"/>
        <v>0</v>
      </c>
      <c r="AB46" s="941"/>
      <c r="AC46" s="941"/>
      <c r="AD46" s="941"/>
      <c r="AE46" s="941"/>
      <c r="AF46" s="941"/>
      <c r="AG46" s="941"/>
      <c r="AH46" s="941"/>
      <c r="AI46" s="934"/>
      <c r="AK46" s="128" t="e">
        <f t="shared" ref="AK46" si="14">U46/O46</f>
        <v>#DIV/0!</v>
      </c>
      <c r="AN46" s="133"/>
      <c r="AO46" s="133"/>
      <c r="AP46" s="136">
        <v>0</v>
      </c>
      <c r="AQ46" s="136">
        <v>0</v>
      </c>
      <c r="AR46" s="136">
        <v>0</v>
      </c>
      <c r="AS46" s="136">
        <v>0</v>
      </c>
      <c r="AT46" s="136">
        <f t="shared" si="2"/>
        <v>0</v>
      </c>
    </row>
    <row r="47" spans="1:46" ht="9.75" customHeight="1">
      <c r="A47" s="956"/>
      <c r="B47" s="918"/>
      <c r="C47" s="954">
        <f>C46</f>
        <v>0</v>
      </c>
      <c r="D47" s="954"/>
      <c r="E47" s="954"/>
      <c r="F47" s="954"/>
      <c r="G47" s="954"/>
      <c r="H47" s="954"/>
      <c r="I47" s="954">
        <f>I46</f>
        <v>0</v>
      </c>
      <c r="J47" s="954"/>
      <c r="K47" s="954"/>
      <c r="L47" s="954"/>
      <c r="M47" s="954"/>
      <c r="N47" s="954"/>
      <c r="O47" s="954">
        <f>O46</f>
        <v>0</v>
      </c>
      <c r="P47" s="954"/>
      <c r="Q47" s="954"/>
      <c r="R47" s="954"/>
      <c r="S47" s="954"/>
      <c r="T47" s="954"/>
      <c r="U47" s="954">
        <f>U46</f>
        <v>0</v>
      </c>
      <c r="V47" s="954"/>
      <c r="W47" s="954"/>
      <c r="X47" s="954"/>
      <c r="Y47" s="954"/>
      <c r="Z47" s="954"/>
      <c r="AA47" s="977">
        <f t="shared" si="0"/>
        <v>0</v>
      </c>
      <c r="AB47" s="977"/>
      <c r="AC47" s="977"/>
      <c r="AD47" s="977"/>
      <c r="AE47" s="977"/>
      <c r="AF47" s="977"/>
      <c r="AG47" s="977"/>
      <c r="AH47" s="977"/>
      <c r="AI47" s="978"/>
      <c r="AK47" s="128"/>
      <c r="AN47" s="134"/>
      <c r="AO47" s="134"/>
      <c r="AP47" s="137">
        <f t="shared" ref="AP47" si="15">AP46</f>
        <v>0</v>
      </c>
      <c r="AQ47" s="137">
        <f t="shared" ref="AQ47" si="16">AQ46</f>
        <v>0</v>
      </c>
      <c r="AR47" s="137">
        <f t="shared" ref="AR47:AS47" si="17">AR46</f>
        <v>0</v>
      </c>
      <c r="AS47" s="137">
        <f t="shared" si="17"/>
        <v>0</v>
      </c>
      <c r="AT47" s="138">
        <f t="shared" si="2"/>
        <v>0</v>
      </c>
    </row>
    <row r="48" spans="1:46" ht="9.75" customHeight="1">
      <c r="A48" s="955" t="s">
        <v>22</v>
      </c>
      <c r="B48" s="975"/>
      <c r="C48" s="934">
        <f>SUM(C38,C40,C42,C44,C46)</f>
        <v>0</v>
      </c>
      <c r="D48" s="935"/>
      <c r="E48" s="935"/>
      <c r="F48" s="935"/>
      <c r="G48" s="935"/>
      <c r="H48" s="936"/>
      <c r="I48" s="934">
        <f>SUM(I38,I40,I42,I44,I46)</f>
        <v>0</v>
      </c>
      <c r="J48" s="935"/>
      <c r="K48" s="935"/>
      <c r="L48" s="935"/>
      <c r="M48" s="935"/>
      <c r="N48" s="936"/>
      <c r="O48" s="951"/>
      <c r="P48" s="952"/>
      <c r="Q48" s="952"/>
      <c r="R48" s="952"/>
      <c r="S48" s="952"/>
      <c r="T48" s="953"/>
      <c r="U48" s="951"/>
      <c r="V48" s="952"/>
      <c r="W48" s="952"/>
      <c r="X48" s="952"/>
      <c r="Y48" s="952"/>
      <c r="Z48" s="953"/>
      <c r="AA48" s="934">
        <f>SUM(AA38,AA40,AA42,AA44,AA46)</f>
        <v>0</v>
      </c>
      <c r="AB48" s="935"/>
      <c r="AC48" s="935"/>
      <c r="AD48" s="935"/>
      <c r="AE48" s="935"/>
      <c r="AF48" s="935"/>
      <c r="AG48" s="935"/>
      <c r="AH48" s="935"/>
      <c r="AI48" s="935"/>
      <c r="AK48" s="128"/>
      <c r="AN48" s="133"/>
      <c r="AO48" s="133"/>
      <c r="AP48" s="139">
        <f>SUM(AP38,AP40,AP42,AP44,AP46)</f>
        <v>81852738</v>
      </c>
      <c r="AQ48" s="139">
        <f t="shared" ref="AQ48:AT48" si="18">SUM(AQ38,AQ40,AQ42,AQ44,AQ46)</f>
        <v>8183555</v>
      </c>
      <c r="AR48" s="139">
        <f t="shared" si="18"/>
        <v>2781793072</v>
      </c>
      <c r="AS48" s="139">
        <f t="shared" si="18"/>
        <v>512297550</v>
      </c>
      <c r="AT48" s="139">
        <f t="shared" si="18"/>
        <v>1507090</v>
      </c>
    </row>
    <row r="49" spans="1:46" ht="9.75" customHeight="1" thickBot="1">
      <c r="A49" s="948"/>
      <c r="B49" s="976"/>
      <c r="C49" s="949">
        <f>SUM(C39,C41,C43,C45,C47)</f>
        <v>0</v>
      </c>
      <c r="D49" s="950"/>
      <c r="E49" s="950"/>
      <c r="F49" s="950"/>
      <c r="G49" s="950"/>
      <c r="H49" s="983"/>
      <c r="I49" s="949">
        <f>SUM(I39,I41,I43,I45,I47)</f>
        <v>0</v>
      </c>
      <c r="J49" s="950"/>
      <c r="K49" s="950"/>
      <c r="L49" s="950"/>
      <c r="M49" s="950"/>
      <c r="N49" s="983"/>
      <c r="O49" s="984"/>
      <c r="P49" s="985"/>
      <c r="Q49" s="985"/>
      <c r="R49" s="985"/>
      <c r="S49" s="985"/>
      <c r="T49" s="986"/>
      <c r="U49" s="984"/>
      <c r="V49" s="985"/>
      <c r="W49" s="985"/>
      <c r="X49" s="985"/>
      <c r="Y49" s="985"/>
      <c r="Z49" s="986"/>
      <c r="AA49" s="949">
        <f>SUM(AA39,AA41,AA43,AA45,AA47)</f>
        <v>0</v>
      </c>
      <c r="AB49" s="950"/>
      <c r="AC49" s="950"/>
      <c r="AD49" s="950"/>
      <c r="AE49" s="950"/>
      <c r="AF49" s="950"/>
      <c r="AG49" s="950"/>
      <c r="AH49" s="950"/>
      <c r="AI49" s="950"/>
      <c r="AN49" s="134"/>
      <c r="AO49" s="134"/>
      <c r="AP49" s="140">
        <f>SUM(AP39,AP41,AP43,AP45,AP47)</f>
        <v>81852738</v>
      </c>
      <c r="AQ49" s="140">
        <f t="shared" ref="AQ49:AT49" si="19">SUM(AQ39,AQ41,AQ43,AQ45,AQ47)</f>
        <v>8183555</v>
      </c>
      <c r="AR49" s="140">
        <f t="shared" si="19"/>
        <v>2781793072</v>
      </c>
      <c r="AS49" s="140">
        <f t="shared" si="19"/>
        <v>512297550</v>
      </c>
      <c r="AT49" s="140">
        <f t="shared" si="19"/>
        <v>1507090</v>
      </c>
    </row>
    <row r="50" spans="1:46" ht="7.5" customHeight="1" thickBot="1">
      <c r="A50" s="125"/>
      <c r="B50" s="125"/>
      <c r="C50" s="125"/>
      <c r="D50" s="125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  <c r="X50" s="125"/>
      <c r="Y50" s="125"/>
      <c r="Z50" s="125"/>
      <c r="AA50" s="125"/>
      <c r="AB50" s="125"/>
      <c r="AC50" s="125"/>
      <c r="AD50" s="125"/>
      <c r="AE50" s="125"/>
      <c r="AF50" s="125"/>
      <c r="AG50" s="125"/>
      <c r="AH50" s="125"/>
      <c r="AI50" s="125"/>
    </row>
    <row r="51" spans="1:46" ht="18.75" customHeight="1">
      <c r="A51" s="126" t="s">
        <v>485</v>
      </c>
      <c r="B51" s="127"/>
      <c r="C51" s="127"/>
      <c r="D51" s="127"/>
      <c r="E51" s="127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7"/>
      <c r="AB51" s="127"/>
      <c r="AC51" s="127"/>
      <c r="AD51" s="127"/>
      <c r="AE51" s="127"/>
      <c r="AF51" s="127"/>
      <c r="AG51" s="127"/>
      <c r="AH51" s="127"/>
      <c r="AI51" s="127"/>
    </row>
    <row r="52" spans="1:46" ht="41.25" customHeight="1">
      <c r="A52" s="969" t="s">
        <v>478</v>
      </c>
      <c r="B52" s="939"/>
      <c r="C52" s="940" t="s">
        <v>486</v>
      </c>
      <c r="D52" s="921"/>
      <c r="E52" s="921"/>
      <c r="F52" s="921"/>
      <c r="G52" s="921"/>
      <c r="H52" s="921"/>
      <c r="I52" s="981" t="s">
        <v>496</v>
      </c>
      <c r="J52" s="982"/>
      <c r="K52" s="982"/>
      <c r="L52" s="982"/>
      <c r="M52" s="920"/>
      <c r="N52" s="940" t="s">
        <v>487</v>
      </c>
      <c r="O52" s="921"/>
      <c r="P52" s="921"/>
      <c r="Q52" s="921"/>
      <c r="R52" s="921"/>
      <c r="S52" s="921"/>
      <c r="T52" s="921"/>
      <c r="U52" s="940" t="s">
        <v>488</v>
      </c>
      <c r="V52" s="921"/>
      <c r="W52" s="921"/>
      <c r="X52" s="921"/>
      <c r="Y52" s="921"/>
      <c r="Z52" s="921"/>
      <c r="AA52" s="940" t="s">
        <v>489</v>
      </c>
      <c r="AB52" s="921"/>
      <c r="AC52" s="921"/>
      <c r="AD52" s="921"/>
      <c r="AE52" s="921"/>
      <c r="AF52" s="921"/>
      <c r="AG52" s="921"/>
      <c r="AH52" s="921"/>
      <c r="AI52" s="923"/>
      <c r="AN52" s="996" t="s">
        <v>500</v>
      </c>
      <c r="AO52" s="996"/>
      <c r="AP52" s="996"/>
      <c r="AQ52" s="135" t="s">
        <v>460</v>
      </c>
      <c r="AR52" s="143" t="s">
        <v>185</v>
      </c>
    </row>
    <row r="53" spans="1:46" ht="9.75" customHeight="1">
      <c r="A53" s="955">
        <v>1</v>
      </c>
      <c r="B53" s="975"/>
      <c r="C53" s="941">
        <v>15692657</v>
      </c>
      <c r="D53" s="941"/>
      <c r="E53" s="941"/>
      <c r="F53" s="941"/>
      <c r="G53" s="941"/>
      <c r="H53" s="941"/>
      <c r="I53" s="980">
        <v>20.672841999999999</v>
      </c>
      <c r="J53" s="980"/>
      <c r="K53" s="980"/>
      <c r="L53" s="980"/>
      <c r="M53" s="980"/>
      <c r="N53" s="941">
        <f>TRUNC(C53*I53/100,0)</f>
        <v>3244118</v>
      </c>
      <c r="O53" s="941"/>
      <c r="P53" s="941"/>
      <c r="Q53" s="941"/>
      <c r="R53" s="941"/>
      <c r="S53" s="941"/>
      <c r="T53" s="941"/>
      <c r="U53" s="941">
        <v>1467174</v>
      </c>
      <c r="V53" s="941"/>
      <c r="W53" s="941"/>
      <c r="X53" s="941"/>
      <c r="Y53" s="941"/>
      <c r="Z53" s="941"/>
      <c r="AA53" s="941">
        <f>N53-U53</f>
        <v>1776944</v>
      </c>
      <c r="AB53" s="941"/>
      <c r="AC53" s="941"/>
      <c r="AD53" s="941"/>
      <c r="AE53" s="941"/>
      <c r="AF53" s="941"/>
      <c r="AG53" s="941"/>
      <c r="AH53" s="941"/>
      <c r="AI53" s="934"/>
      <c r="AN53" s="996" t="s">
        <v>509</v>
      </c>
      <c r="AO53" s="996"/>
      <c r="AP53" s="996"/>
      <c r="AQ53" s="139">
        <f t="shared" ref="AQ53:AQ58" si="20">AR53*10</f>
        <v>0</v>
      </c>
      <c r="AR53" s="139">
        <f>AA48</f>
        <v>0</v>
      </c>
    </row>
    <row r="54" spans="1:46" ht="9.75" customHeight="1">
      <c r="A54" s="956"/>
      <c r="B54" s="918"/>
      <c r="C54" s="954">
        <f>C53</f>
        <v>15692657</v>
      </c>
      <c r="D54" s="954"/>
      <c r="E54" s="954"/>
      <c r="F54" s="954"/>
      <c r="G54" s="954"/>
      <c r="H54" s="954"/>
      <c r="I54" s="979">
        <f>I53</f>
        <v>20.672841999999999</v>
      </c>
      <c r="J54" s="979"/>
      <c r="K54" s="979"/>
      <c r="L54" s="979"/>
      <c r="M54" s="979"/>
      <c r="N54" s="977">
        <f>TRUNC(C54*I54/100,0)</f>
        <v>3244118</v>
      </c>
      <c r="O54" s="977"/>
      <c r="P54" s="977"/>
      <c r="Q54" s="977"/>
      <c r="R54" s="977"/>
      <c r="S54" s="977"/>
      <c r="T54" s="977"/>
      <c r="U54" s="954">
        <f>U53</f>
        <v>1467174</v>
      </c>
      <c r="V54" s="954"/>
      <c r="W54" s="954"/>
      <c r="X54" s="954"/>
      <c r="Y54" s="954"/>
      <c r="Z54" s="954"/>
      <c r="AA54" s="954">
        <f>N54-U54</f>
        <v>1776944</v>
      </c>
      <c r="AB54" s="954"/>
      <c r="AC54" s="954"/>
      <c r="AD54" s="954"/>
      <c r="AE54" s="954"/>
      <c r="AF54" s="954"/>
      <c r="AG54" s="954"/>
      <c r="AH54" s="954"/>
      <c r="AI54" s="963"/>
      <c r="AN54" s="996"/>
      <c r="AO54" s="996"/>
      <c r="AP54" s="996"/>
      <c r="AQ54" s="140">
        <f t="shared" si="20"/>
        <v>0</v>
      </c>
      <c r="AR54" s="140">
        <f>AA49</f>
        <v>0</v>
      </c>
    </row>
    <row r="55" spans="1:46" ht="9.75" customHeight="1">
      <c r="A55" s="955">
        <v>2</v>
      </c>
      <c r="B55" s="975"/>
      <c r="C55" s="941">
        <v>1071390</v>
      </c>
      <c r="D55" s="941"/>
      <c r="E55" s="941"/>
      <c r="F55" s="941"/>
      <c r="G55" s="941"/>
      <c r="H55" s="941"/>
      <c r="I55" s="980">
        <v>20.672841999999999</v>
      </c>
      <c r="J55" s="980"/>
      <c r="K55" s="980"/>
      <c r="L55" s="980"/>
      <c r="M55" s="980"/>
      <c r="N55" s="941">
        <f>TRUNC(C55*I55/100,0)</f>
        <v>221486</v>
      </c>
      <c r="O55" s="941"/>
      <c r="P55" s="941"/>
      <c r="Q55" s="941"/>
      <c r="R55" s="941"/>
      <c r="S55" s="941"/>
      <c r="T55" s="941"/>
      <c r="U55" s="941">
        <v>39916</v>
      </c>
      <c r="V55" s="941"/>
      <c r="W55" s="941"/>
      <c r="X55" s="941"/>
      <c r="Y55" s="941"/>
      <c r="Z55" s="941"/>
      <c r="AA55" s="941">
        <f>N55-U55</f>
        <v>181570</v>
      </c>
      <c r="AB55" s="941"/>
      <c r="AC55" s="941"/>
      <c r="AD55" s="941"/>
      <c r="AE55" s="941"/>
      <c r="AF55" s="941"/>
      <c r="AG55" s="941"/>
      <c r="AH55" s="941"/>
      <c r="AI55" s="934"/>
      <c r="AN55" s="996" t="s">
        <v>510</v>
      </c>
      <c r="AO55" s="996"/>
      <c r="AP55" s="996"/>
      <c r="AQ55" s="139">
        <f t="shared" si="20"/>
        <v>19585140</v>
      </c>
      <c r="AR55" s="139">
        <f>AA57</f>
        <v>1958514</v>
      </c>
    </row>
    <row r="56" spans="1:46" ht="9.75" customHeight="1">
      <c r="A56" s="956"/>
      <c r="B56" s="918"/>
      <c r="C56" s="954">
        <f>C55</f>
        <v>1071390</v>
      </c>
      <c r="D56" s="954"/>
      <c r="E56" s="954"/>
      <c r="F56" s="954"/>
      <c r="G56" s="954"/>
      <c r="H56" s="954"/>
      <c r="I56" s="979">
        <f>I55</f>
        <v>20.672841999999999</v>
      </c>
      <c r="J56" s="979"/>
      <c r="K56" s="979"/>
      <c r="L56" s="979"/>
      <c r="M56" s="979"/>
      <c r="N56" s="977">
        <f>TRUNC(C56*I56/100,0)</f>
        <v>221486</v>
      </c>
      <c r="O56" s="977"/>
      <c r="P56" s="977"/>
      <c r="Q56" s="977"/>
      <c r="R56" s="977"/>
      <c r="S56" s="977"/>
      <c r="T56" s="977"/>
      <c r="U56" s="954">
        <f>U55</f>
        <v>39916</v>
      </c>
      <c r="V56" s="954"/>
      <c r="W56" s="954"/>
      <c r="X56" s="954"/>
      <c r="Y56" s="954"/>
      <c r="Z56" s="954"/>
      <c r="AA56" s="954">
        <f>N56-U56</f>
        <v>181570</v>
      </c>
      <c r="AB56" s="954"/>
      <c r="AC56" s="954"/>
      <c r="AD56" s="954"/>
      <c r="AE56" s="954"/>
      <c r="AF56" s="954"/>
      <c r="AG56" s="954"/>
      <c r="AH56" s="954"/>
      <c r="AI56" s="963"/>
      <c r="AN56" s="996"/>
      <c r="AO56" s="996"/>
      <c r="AP56" s="996"/>
      <c r="AQ56" s="140">
        <f t="shared" si="20"/>
        <v>19585140</v>
      </c>
      <c r="AR56" s="140">
        <f>AA58</f>
        <v>1958514</v>
      </c>
    </row>
    <row r="57" spans="1:46" ht="9.75" customHeight="1">
      <c r="A57" s="955" t="s">
        <v>22</v>
      </c>
      <c r="B57" s="975"/>
      <c r="C57" s="987"/>
      <c r="D57" s="988"/>
      <c r="E57" s="988"/>
      <c r="F57" s="988"/>
      <c r="G57" s="988"/>
      <c r="H57" s="989"/>
      <c r="I57" s="987"/>
      <c r="J57" s="988"/>
      <c r="K57" s="988"/>
      <c r="L57" s="988"/>
      <c r="M57" s="989"/>
      <c r="N57" s="941">
        <f>SUM(N53,N55)</f>
        <v>3465604</v>
      </c>
      <c r="O57" s="941"/>
      <c r="P57" s="941"/>
      <c r="Q57" s="941"/>
      <c r="R57" s="941"/>
      <c r="S57" s="941"/>
      <c r="T57" s="941"/>
      <c r="U57" s="941">
        <f>SUM(U53,U55)</f>
        <v>1507090</v>
      </c>
      <c r="V57" s="941"/>
      <c r="W57" s="941"/>
      <c r="X57" s="941"/>
      <c r="Y57" s="941"/>
      <c r="Z57" s="941"/>
      <c r="AA57" s="941">
        <f>SUM(AA53,AA55)</f>
        <v>1958514</v>
      </c>
      <c r="AB57" s="941"/>
      <c r="AC57" s="941"/>
      <c r="AD57" s="941"/>
      <c r="AE57" s="941"/>
      <c r="AF57" s="941"/>
      <c r="AG57" s="941"/>
      <c r="AH57" s="941"/>
      <c r="AI57" s="934"/>
      <c r="AN57" s="1010" t="s">
        <v>511</v>
      </c>
      <c r="AO57" s="1011"/>
      <c r="AP57" s="1012"/>
      <c r="AQ57" s="139">
        <f t="shared" si="20"/>
        <v>348794750</v>
      </c>
      <c r="AR57" s="139">
        <f>AA66</f>
        <v>34879475</v>
      </c>
    </row>
    <row r="58" spans="1:46" ht="9.75" customHeight="1" thickBot="1">
      <c r="A58" s="948"/>
      <c r="B58" s="976"/>
      <c r="C58" s="990"/>
      <c r="D58" s="991"/>
      <c r="E58" s="991"/>
      <c r="F58" s="991"/>
      <c r="G58" s="991"/>
      <c r="H58" s="992"/>
      <c r="I58" s="990"/>
      <c r="J58" s="991"/>
      <c r="K58" s="991"/>
      <c r="L58" s="991"/>
      <c r="M58" s="992"/>
      <c r="N58" s="968">
        <f>SUM(N54,N56)</f>
        <v>3465604</v>
      </c>
      <c r="O58" s="968"/>
      <c r="P58" s="968"/>
      <c r="Q58" s="968"/>
      <c r="R58" s="968"/>
      <c r="S58" s="968"/>
      <c r="T58" s="968"/>
      <c r="U58" s="968">
        <f>SUM(U54,U56)</f>
        <v>1507090</v>
      </c>
      <c r="V58" s="968"/>
      <c r="W58" s="968"/>
      <c r="X58" s="968"/>
      <c r="Y58" s="968"/>
      <c r="Z58" s="968"/>
      <c r="AA58" s="968">
        <f>SUM(AA54,AA56)</f>
        <v>1958514</v>
      </c>
      <c r="AB58" s="968"/>
      <c r="AC58" s="968"/>
      <c r="AD58" s="968"/>
      <c r="AE58" s="968"/>
      <c r="AF58" s="968"/>
      <c r="AG58" s="968"/>
      <c r="AH58" s="968"/>
      <c r="AI58" s="949"/>
      <c r="AN58" s="1013"/>
      <c r="AO58" s="1014"/>
      <c r="AP58" s="1015"/>
      <c r="AQ58" s="140">
        <f t="shared" si="20"/>
        <v>348794750</v>
      </c>
      <c r="AR58" s="140">
        <f>AA67</f>
        <v>34879475</v>
      </c>
    </row>
    <row r="59" spans="1:46" ht="7.5" customHeight="1" thickBot="1">
      <c r="A59" s="129"/>
      <c r="B59" s="129"/>
      <c r="C59" s="129"/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  <c r="AA59" s="129"/>
      <c r="AB59" s="129"/>
      <c r="AC59" s="129"/>
      <c r="AD59" s="129"/>
      <c r="AE59" s="129"/>
      <c r="AF59" s="129"/>
      <c r="AG59" s="129"/>
      <c r="AH59" s="129"/>
      <c r="AI59" s="129"/>
    </row>
    <row r="60" spans="1:46" ht="18.75" customHeight="1">
      <c r="A60" s="126" t="s">
        <v>490</v>
      </c>
      <c r="B60" s="127"/>
      <c r="C60" s="127"/>
      <c r="D60" s="127"/>
      <c r="E60" s="127"/>
      <c r="F60" s="127"/>
      <c r="G60" s="127"/>
      <c r="H60" s="127"/>
      <c r="I60" s="127"/>
      <c r="J60" s="127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27"/>
      <c r="AA60" s="127"/>
      <c r="AB60" s="127"/>
      <c r="AC60" s="127"/>
      <c r="AD60" s="127"/>
      <c r="AE60" s="127"/>
      <c r="AF60" s="127"/>
      <c r="AG60" s="127"/>
      <c r="AH60" s="127"/>
      <c r="AI60" s="127"/>
    </row>
    <row r="61" spans="1:46" ht="40.5" customHeight="1">
      <c r="A61" s="969" t="s">
        <v>478</v>
      </c>
      <c r="B61" s="939"/>
      <c r="C61" s="940" t="s">
        <v>491</v>
      </c>
      <c r="D61" s="921"/>
      <c r="E61" s="921"/>
      <c r="F61" s="921"/>
      <c r="G61" s="921"/>
      <c r="H61" s="921"/>
      <c r="I61" s="970" t="s">
        <v>497</v>
      </c>
      <c r="J61" s="971"/>
      <c r="K61" s="971"/>
      <c r="L61" s="971"/>
      <c r="M61" s="971"/>
      <c r="N61" s="971"/>
      <c r="O61" s="971"/>
      <c r="P61" s="971"/>
      <c r="Q61" s="972"/>
      <c r="R61" s="970" t="s">
        <v>492</v>
      </c>
      <c r="S61" s="971"/>
      <c r="T61" s="971"/>
      <c r="U61" s="971"/>
      <c r="V61" s="971"/>
      <c r="W61" s="971"/>
      <c r="X61" s="971"/>
      <c r="Y61" s="971"/>
      <c r="Z61" s="972"/>
      <c r="AA61" s="970" t="s">
        <v>493</v>
      </c>
      <c r="AB61" s="971"/>
      <c r="AC61" s="971"/>
      <c r="AD61" s="971"/>
      <c r="AE61" s="971"/>
      <c r="AF61" s="971"/>
      <c r="AG61" s="971"/>
      <c r="AH61" s="971"/>
      <c r="AI61" s="971"/>
    </row>
    <row r="62" spans="1:46" ht="9.75" customHeight="1">
      <c r="A62" s="955">
        <v>1</v>
      </c>
      <c r="B62" s="975"/>
      <c r="C62" s="941">
        <v>277295341</v>
      </c>
      <c r="D62" s="941"/>
      <c r="E62" s="941"/>
      <c r="F62" s="941"/>
      <c r="G62" s="941"/>
      <c r="H62" s="941"/>
      <c r="I62" s="973">
        <v>75</v>
      </c>
      <c r="J62" s="973"/>
      <c r="K62" s="973"/>
      <c r="L62" s="973"/>
      <c r="M62" s="973"/>
      <c r="N62" s="973"/>
      <c r="O62" s="973"/>
      <c r="P62" s="973"/>
      <c r="Q62" s="973"/>
      <c r="R62" s="974">
        <v>16.767043999999999</v>
      </c>
      <c r="S62" s="974"/>
      <c r="T62" s="974"/>
      <c r="U62" s="974"/>
      <c r="V62" s="974"/>
      <c r="W62" s="974"/>
      <c r="X62" s="974"/>
      <c r="Y62" s="974"/>
      <c r="Z62" s="974"/>
      <c r="AA62" s="941">
        <f>TRUNC(C62*I62/100*R62/100,0)</f>
        <v>34870673</v>
      </c>
      <c r="AB62" s="941"/>
      <c r="AC62" s="941"/>
      <c r="AD62" s="941"/>
      <c r="AE62" s="941"/>
      <c r="AF62" s="941"/>
      <c r="AG62" s="941"/>
      <c r="AH62" s="941"/>
      <c r="AI62" s="934"/>
      <c r="AN62" s="996" t="s">
        <v>512</v>
      </c>
      <c r="AO62" s="996"/>
      <c r="AP62" s="996"/>
      <c r="AQ62" s="139">
        <f>SUM(AQ53,AQ55,AQ57)</f>
        <v>368379890</v>
      </c>
      <c r="AR62" s="139">
        <f>SUM(AR53,AR55,AR57)</f>
        <v>36837989</v>
      </c>
    </row>
    <row r="63" spans="1:46" ht="9.75" customHeight="1">
      <c r="A63" s="956"/>
      <c r="B63" s="918"/>
      <c r="C63" s="954">
        <f>C62</f>
        <v>277295341</v>
      </c>
      <c r="D63" s="954"/>
      <c r="E63" s="954"/>
      <c r="F63" s="954"/>
      <c r="G63" s="954"/>
      <c r="H63" s="954"/>
      <c r="I63" s="993">
        <f>I62</f>
        <v>75</v>
      </c>
      <c r="J63" s="993"/>
      <c r="K63" s="993"/>
      <c r="L63" s="993"/>
      <c r="M63" s="993"/>
      <c r="N63" s="993"/>
      <c r="O63" s="993"/>
      <c r="P63" s="993"/>
      <c r="Q63" s="993"/>
      <c r="R63" s="994">
        <f>R62</f>
        <v>16.767043999999999</v>
      </c>
      <c r="S63" s="995"/>
      <c r="T63" s="995"/>
      <c r="U63" s="995"/>
      <c r="V63" s="995"/>
      <c r="W63" s="995"/>
      <c r="X63" s="995"/>
      <c r="Y63" s="995"/>
      <c r="Z63" s="995"/>
      <c r="AA63" s="954">
        <f>TRUNC(C63*I63/100*R63/100,0)</f>
        <v>34870673</v>
      </c>
      <c r="AB63" s="954"/>
      <c r="AC63" s="954"/>
      <c r="AD63" s="954"/>
      <c r="AE63" s="954"/>
      <c r="AF63" s="954"/>
      <c r="AG63" s="954"/>
      <c r="AH63" s="954"/>
      <c r="AI63" s="963"/>
      <c r="AN63" s="996"/>
      <c r="AO63" s="996"/>
      <c r="AP63" s="996"/>
      <c r="AQ63" s="140">
        <f>SUM(AQ54,AQ56,AQ58)</f>
        <v>368379890</v>
      </c>
      <c r="AR63" s="140">
        <f>SUM(AR54,AR56,AR58)</f>
        <v>36837989</v>
      </c>
    </row>
    <row r="64" spans="1:46" ht="9.75" customHeight="1">
      <c r="A64" s="955">
        <v>2</v>
      </c>
      <c r="B64" s="975"/>
      <c r="C64" s="941">
        <v>210000</v>
      </c>
      <c r="D64" s="941"/>
      <c r="E64" s="941"/>
      <c r="F64" s="941"/>
      <c r="G64" s="941"/>
      <c r="H64" s="941"/>
      <c r="I64" s="973">
        <v>25</v>
      </c>
      <c r="J64" s="973"/>
      <c r="K64" s="973"/>
      <c r="L64" s="973"/>
      <c r="M64" s="973"/>
      <c r="N64" s="973"/>
      <c r="O64" s="973"/>
      <c r="P64" s="973"/>
      <c r="Q64" s="973"/>
      <c r="R64" s="974">
        <v>16.767043999999999</v>
      </c>
      <c r="S64" s="974"/>
      <c r="T64" s="974"/>
      <c r="U64" s="974"/>
      <c r="V64" s="974"/>
      <c r="W64" s="974"/>
      <c r="X64" s="974"/>
      <c r="Y64" s="974"/>
      <c r="Z64" s="974"/>
      <c r="AA64" s="941">
        <f>TRUNC(C64*I64/100*R64/100,0)</f>
        <v>8802</v>
      </c>
      <c r="AB64" s="941"/>
      <c r="AC64" s="941"/>
      <c r="AD64" s="941"/>
      <c r="AE64" s="941"/>
      <c r="AF64" s="941"/>
      <c r="AG64" s="941"/>
      <c r="AH64" s="941"/>
      <c r="AI64" s="934"/>
    </row>
    <row r="65" spans="1:35" ht="9.75" customHeight="1">
      <c r="A65" s="956"/>
      <c r="B65" s="918"/>
      <c r="C65" s="954">
        <f>C64</f>
        <v>210000</v>
      </c>
      <c r="D65" s="954"/>
      <c r="E65" s="954"/>
      <c r="F65" s="954"/>
      <c r="G65" s="954"/>
      <c r="H65" s="954"/>
      <c r="I65" s="993">
        <f>I64</f>
        <v>25</v>
      </c>
      <c r="J65" s="993"/>
      <c r="K65" s="993"/>
      <c r="L65" s="993"/>
      <c r="M65" s="993"/>
      <c r="N65" s="993"/>
      <c r="O65" s="993"/>
      <c r="P65" s="993"/>
      <c r="Q65" s="993"/>
      <c r="R65" s="994">
        <f>R64</f>
        <v>16.767043999999999</v>
      </c>
      <c r="S65" s="995"/>
      <c r="T65" s="995"/>
      <c r="U65" s="995"/>
      <c r="V65" s="995"/>
      <c r="W65" s="995"/>
      <c r="X65" s="995"/>
      <c r="Y65" s="995"/>
      <c r="Z65" s="995"/>
      <c r="AA65" s="954">
        <f>TRUNC(C65*I65/100*R65/100,0)</f>
        <v>8802</v>
      </c>
      <c r="AB65" s="954"/>
      <c r="AC65" s="954"/>
      <c r="AD65" s="954"/>
      <c r="AE65" s="954"/>
      <c r="AF65" s="954"/>
      <c r="AG65" s="954"/>
      <c r="AH65" s="954"/>
      <c r="AI65" s="963"/>
    </row>
    <row r="66" spans="1:35" ht="9.75" customHeight="1">
      <c r="A66" s="955" t="s">
        <v>22</v>
      </c>
      <c r="B66" s="975"/>
      <c r="C66" s="998"/>
      <c r="D66" s="999"/>
      <c r="E66" s="999"/>
      <c r="F66" s="999"/>
      <c r="G66" s="999"/>
      <c r="H66" s="1000"/>
      <c r="I66" s="998"/>
      <c r="J66" s="999"/>
      <c r="K66" s="999"/>
      <c r="L66" s="999"/>
      <c r="M66" s="999"/>
      <c r="N66" s="999"/>
      <c r="O66" s="999"/>
      <c r="P66" s="999"/>
      <c r="Q66" s="1000"/>
      <c r="R66" s="1004"/>
      <c r="S66" s="1005"/>
      <c r="T66" s="1005"/>
      <c r="U66" s="1005"/>
      <c r="V66" s="1005"/>
      <c r="W66" s="1005"/>
      <c r="X66" s="1005"/>
      <c r="Y66" s="1005"/>
      <c r="Z66" s="1006"/>
      <c r="AA66" s="941">
        <f>SUM(AA62,AA64)</f>
        <v>34879475</v>
      </c>
      <c r="AB66" s="941"/>
      <c r="AC66" s="941"/>
      <c r="AD66" s="941"/>
      <c r="AE66" s="941"/>
      <c r="AF66" s="941"/>
      <c r="AG66" s="941"/>
      <c r="AH66" s="941"/>
      <c r="AI66" s="934"/>
    </row>
    <row r="67" spans="1:35" ht="9.75" customHeight="1" thickBot="1">
      <c r="A67" s="948"/>
      <c r="B67" s="976"/>
      <c r="C67" s="1001"/>
      <c r="D67" s="1002"/>
      <c r="E67" s="1002"/>
      <c r="F67" s="1002"/>
      <c r="G67" s="1002"/>
      <c r="H67" s="1003"/>
      <c r="I67" s="1001"/>
      <c r="J67" s="1002"/>
      <c r="K67" s="1002"/>
      <c r="L67" s="1002"/>
      <c r="M67" s="1002"/>
      <c r="N67" s="1002"/>
      <c r="O67" s="1002"/>
      <c r="P67" s="1002"/>
      <c r="Q67" s="1003"/>
      <c r="R67" s="1007"/>
      <c r="S67" s="1008"/>
      <c r="T67" s="1008"/>
      <c r="U67" s="1008"/>
      <c r="V67" s="1008"/>
      <c r="W67" s="1008"/>
      <c r="X67" s="1008"/>
      <c r="Y67" s="1008"/>
      <c r="Z67" s="1009"/>
      <c r="AA67" s="968">
        <f>SUM(AA63,AA65)</f>
        <v>34879475</v>
      </c>
      <c r="AB67" s="968"/>
      <c r="AC67" s="968"/>
      <c r="AD67" s="968"/>
      <c r="AE67" s="968"/>
      <c r="AF67" s="968"/>
      <c r="AG67" s="968"/>
      <c r="AH67" s="968"/>
      <c r="AI67" s="949"/>
    </row>
    <row r="68" spans="1:35" ht="3.75" customHeight="1"/>
    <row r="69" spans="1:35" ht="18.75" customHeight="1">
      <c r="AI69" s="130" t="s">
        <v>323</v>
      </c>
    </row>
  </sheetData>
  <mergeCells count="259">
    <mergeCell ref="AP36:AQ36"/>
    <mergeCell ref="AR36:AR37"/>
    <mergeCell ref="AS36:AS37"/>
    <mergeCell ref="AT36:AT37"/>
    <mergeCell ref="AN52:AP52"/>
    <mergeCell ref="A66:B67"/>
    <mergeCell ref="C66:H67"/>
    <mergeCell ref="I66:Q67"/>
    <mergeCell ref="R66:Z67"/>
    <mergeCell ref="AN36:AN37"/>
    <mergeCell ref="AO36:AO37"/>
    <mergeCell ref="AN53:AP54"/>
    <mergeCell ref="AN55:AP56"/>
    <mergeCell ref="AN57:AP58"/>
    <mergeCell ref="AN62:AP63"/>
    <mergeCell ref="A64:B65"/>
    <mergeCell ref="C64:H64"/>
    <mergeCell ref="I64:Q64"/>
    <mergeCell ref="R64:Z64"/>
    <mergeCell ref="AA64:AI64"/>
    <mergeCell ref="C65:H65"/>
    <mergeCell ref="I65:Q65"/>
    <mergeCell ref="R65:Z65"/>
    <mergeCell ref="AA65:AI65"/>
    <mergeCell ref="AA56:AI56"/>
    <mergeCell ref="A57:B58"/>
    <mergeCell ref="C57:H58"/>
    <mergeCell ref="I57:M58"/>
    <mergeCell ref="A62:B63"/>
    <mergeCell ref="C63:H63"/>
    <mergeCell ref="I63:Q63"/>
    <mergeCell ref="R63:Z63"/>
    <mergeCell ref="AA63:AI63"/>
    <mergeCell ref="A55:B56"/>
    <mergeCell ref="C55:H55"/>
    <mergeCell ref="I55:M55"/>
    <mergeCell ref="N55:T55"/>
    <mergeCell ref="U55:Z55"/>
    <mergeCell ref="AA55:AI55"/>
    <mergeCell ref="C56:H56"/>
    <mergeCell ref="I56:M56"/>
    <mergeCell ref="N56:T56"/>
    <mergeCell ref="U56:Z56"/>
    <mergeCell ref="A48:B49"/>
    <mergeCell ref="A53:B54"/>
    <mergeCell ref="C54:H54"/>
    <mergeCell ref="I54:M54"/>
    <mergeCell ref="N54:T54"/>
    <mergeCell ref="U54:Z54"/>
    <mergeCell ref="AA54:AI54"/>
    <mergeCell ref="I53:M53"/>
    <mergeCell ref="N53:T53"/>
    <mergeCell ref="U53:Z53"/>
    <mergeCell ref="AA53:AI53"/>
    <mergeCell ref="A52:B52"/>
    <mergeCell ref="C52:H52"/>
    <mergeCell ref="I52:M52"/>
    <mergeCell ref="N52:T52"/>
    <mergeCell ref="U52:Z52"/>
    <mergeCell ref="AA52:AI52"/>
    <mergeCell ref="C49:H49"/>
    <mergeCell ref="I49:N49"/>
    <mergeCell ref="O49:T49"/>
    <mergeCell ref="U49:Z49"/>
    <mergeCell ref="I43:N43"/>
    <mergeCell ref="O43:T43"/>
    <mergeCell ref="U43:Z43"/>
    <mergeCell ref="U45:Z45"/>
    <mergeCell ref="AA45:AI45"/>
    <mergeCell ref="A46:B47"/>
    <mergeCell ref="C46:H46"/>
    <mergeCell ref="I46:N46"/>
    <mergeCell ref="O46:T46"/>
    <mergeCell ref="U46:Z46"/>
    <mergeCell ref="AA46:AI46"/>
    <mergeCell ref="C47:H47"/>
    <mergeCell ref="I47:N47"/>
    <mergeCell ref="O47:T47"/>
    <mergeCell ref="U47:Z47"/>
    <mergeCell ref="AA47:AI47"/>
    <mergeCell ref="A40:B41"/>
    <mergeCell ref="C41:H41"/>
    <mergeCell ref="I41:N41"/>
    <mergeCell ref="O41:T41"/>
    <mergeCell ref="U41:Z41"/>
    <mergeCell ref="AA41:AI41"/>
    <mergeCell ref="A38:B39"/>
    <mergeCell ref="AA43:AI43"/>
    <mergeCell ref="A44:B45"/>
    <mergeCell ref="C44:H44"/>
    <mergeCell ref="I44:N44"/>
    <mergeCell ref="O44:T44"/>
    <mergeCell ref="U44:Z44"/>
    <mergeCell ref="AA44:AI44"/>
    <mergeCell ref="C45:H45"/>
    <mergeCell ref="I45:N45"/>
    <mergeCell ref="O45:T45"/>
    <mergeCell ref="A42:B43"/>
    <mergeCell ref="C42:H42"/>
    <mergeCell ref="I42:N42"/>
    <mergeCell ref="O42:T42"/>
    <mergeCell ref="U42:Z42"/>
    <mergeCell ref="AA42:AI42"/>
    <mergeCell ref="C43:H43"/>
    <mergeCell ref="AF32:AI32"/>
    <mergeCell ref="A30:A31"/>
    <mergeCell ref="B30:Q31"/>
    <mergeCell ref="R31:S31"/>
    <mergeCell ref="T31:Y31"/>
    <mergeCell ref="Z31:AE31"/>
    <mergeCell ref="AF31:AI31"/>
    <mergeCell ref="O39:T39"/>
    <mergeCell ref="U39:Z39"/>
    <mergeCell ref="AA39:AI39"/>
    <mergeCell ref="A26:A27"/>
    <mergeCell ref="B26:Q27"/>
    <mergeCell ref="R27:S27"/>
    <mergeCell ref="T27:Y27"/>
    <mergeCell ref="Z27:AE27"/>
    <mergeCell ref="AF27:AI27"/>
    <mergeCell ref="R26:S26"/>
    <mergeCell ref="T26:Y26"/>
    <mergeCell ref="Z26:AE26"/>
    <mergeCell ref="AF26:AI26"/>
    <mergeCell ref="A24:A25"/>
    <mergeCell ref="B24:Q25"/>
    <mergeCell ref="R25:S25"/>
    <mergeCell ref="T25:Y25"/>
    <mergeCell ref="Z25:AE25"/>
    <mergeCell ref="AF25:AI25"/>
    <mergeCell ref="A22:A23"/>
    <mergeCell ref="B22:Q23"/>
    <mergeCell ref="R23:S23"/>
    <mergeCell ref="T23:Y23"/>
    <mergeCell ref="Z23:AE23"/>
    <mergeCell ref="AF23:AI23"/>
    <mergeCell ref="R24:S24"/>
    <mergeCell ref="T24:Y24"/>
    <mergeCell ref="Z24:AE24"/>
    <mergeCell ref="AF24:AI24"/>
    <mergeCell ref="R22:S22"/>
    <mergeCell ref="T22:Y22"/>
    <mergeCell ref="Z22:AE22"/>
    <mergeCell ref="AF22:AI22"/>
    <mergeCell ref="A20:A21"/>
    <mergeCell ref="B20:Q21"/>
    <mergeCell ref="R21:S21"/>
    <mergeCell ref="T21:Y21"/>
    <mergeCell ref="Z21:AE21"/>
    <mergeCell ref="AF21:AI21"/>
    <mergeCell ref="A18:A19"/>
    <mergeCell ref="B18:Q19"/>
    <mergeCell ref="R19:S19"/>
    <mergeCell ref="T19:Y19"/>
    <mergeCell ref="Z19:AE19"/>
    <mergeCell ref="AF19:AI19"/>
    <mergeCell ref="R20:S20"/>
    <mergeCell ref="T20:Y20"/>
    <mergeCell ref="Z20:AE20"/>
    <mergeCell ref="AF20:AI20"/>
    <mergeCell ref="A16:A17"/>
    <mergeCell ref="B16:Q17"/>
    <mergeCell ref="R17:S17"/>
    <mergeCell ref="T17:Y17"/>
    <mergeCell ref="Z17:AE17"/>
    <mergeCell ref="AF17:AI17"/>
    <mergeCell ref="AA66:AI66"/>
    <mergeCell ref="AA67:AI67"/>
    <mergeCell ref="A61:B61"/>
    <mergeCell ref="C61:H61"/>
    <mergeCell ref="I61:Q61"/>
    <mergeCell ref="R61:Z61"/>
    <mergeCell ref="AA61:AI61"/>
    <mergeCell ref="C62:H62"/>
    <mergeCell ref="I62:Q62"/>
    <mergeCell ref="R62:Z62"/>
    <mergeCell ref="AA62:AI62"/>
    <mergeCell ref="N58:T58"/>
    <mergeCell ref="U58:Z58"/>
    <mergeCell ref="AA58:AI58"/>
    <mergeCell ref="N57:T57"/>
    <mergeCell ref="U57:Z57"/>
    <mergeCell ref="AA57:AI57"/>
    <mergeCell ref="C53:H53"/>
    <mergeCell ref="C38:H38"/>
    <mergeCell ref="I38:N38"/>
    <mergeCell ref="O38:T38"/>
    <mergeCell ref="U38:Z38"/>
    <mergeCell ref="R33:S33"/>
    <mergeCell ref="T33:Y33"/>
    <mergeCell ref="Z33:AE33"/>
    <mergeCell ref="AF33:AI33"/>
    <mergeCell ref="AA49:AI49"/>
    <mergeCell ref="C48:H48"/>
    <mergeCell ref="I48:N48"/>
    <mergeCell ref="O48:T48"/>
    <mergeCell ref="U48:Z48"/>
    <mergeCell ref="AA48:AI48"/>
    <mergeCell ref="AA38:AI38"/>
    <mergeCell ref="C40:H40"/>
    <mergeCell ref="I40:N40"/>
    <mergeCell ref="O40:T40"/>
    <mergeCell ref="U40:Z40"/>
    <mergeCell ref="AA40:AI40"/>
    <mergeCell ref="C39:H39"/>
    <mergeCell ref="I39:N39"/>
    <mergeCell ref="B32:Q33"/>
    <mergeCell ref="R32:S32"/>
    <mergeCell ref="A36:B37"/>
    <mergeCell ref="C36:N36"/>
    <mergeCell ref="O36:T37"/>
    <mergeCell ref="U36:Z37"/>
    <mergeCell ref="AA36:AI37"/>
    <mergeCell ref="C37:H37"/>
    <mergeCell ref="R28:S28"/>
    <mergeCell ref="T28:Y28"/>
    <mergeCell ref="Z28:AE28"/>
    <mergeCell ref="AF28:AI28"/>
    <mergeCell ref="R30:S30"/>
    <mergeCell ref="T30:Y30"/>
    <mergeCell ref="Z30:AE30"/>
    <mergeCell ref="AF30:AI30"/>
    <mergeCell ref="I37:N37"/>
    <mergeCell ref="A28:A29"/>
    <mergeCell ref="B28:Q29"/>
    <mergeCell ref="R29:S29"/>
    <mergeCell ref="T29:Y29"/>
    <mergeCell ref="Z29:AE29"/>
    <mergeCell ref="AF29:AI29"/>
    <mergeCell ref="A32:A33"/>
    <mergeCell ref="T32:Y32"/>
    <mergeCell ref="Z32:AE32"/>
    <mergeCell ref="R16:S16"/>
    <mergeCell ref="T16:Y16"/>
    <mergeCell ref="Z16:AE16"/>
    <mergeCell ref="AF16:AI16"/>
    <mergeCell ref="R18:S18"/>
    <mergeCell ref="T18:Y18"/>
    <mergeCell ref="Z18:AE18"/>
    <mergeCell ref="AF18:AI18"/>
    <mergeCell ref="AC11:AI11"/>
    <mergeCell ref="A14:Q15"/>
    <mergeCell ref="R14:AE14"/>
    <mergeCell ref="AF14:AI15"/>
    <mergeCell ref="R15:S15"/>
    <mergeCell ref="T15:Y15"/>
    <mergeCell ref="Z15:AE15"/>
    <mergeCell ref="AA6:AB6"/>
    <mergeCell ref="A11:E11"/>
    <mergeCell ref="F11:M11"/>
    <mergeCell ref="N11:R11"/>
    <mergeCell ref="S11:X11"/>
    <mergeCell ref="Y11:AB11"/>
    <mergeCell ref="F6:H6"/>
    <mergeCell ref="L6:M6"/>
    <mergeCell ref="P6:Q6"/>
    <mergeCell ref="S6:T6"/>
    <mergeCell ref="V6:W6"/>
    <mergeCell ref="X6:Y6"/>
  </mergeCells>
  <phoneticPr fontId="2" type="noConversion"/>
  <printOptions horizontalCentered="1" verticalCentered="1"/>
  <pageMargins left="0.39370078740157483" right="0.39370078740157483" top="0.55118110236220474" bottom="0.35433070866141736" header="0" footer="0"/>
  <pageSetup paperSize="9" scale="93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5FFA3-F7B4-453E-B182-1EDB92FE8B79}">
  <dimension ref="A1:I154"/>
  <sheetViews>
    <sheetView showGridLines="0" topLeftCell="B1" workbookViewId="0">
      <selection activeCell="D9" sqref="D9:E10"/>
    </sheetView>
  </sheetViews>
  <sheetFormatPr defaultRowHeight="16.5" outlineLevelCol="1"/>
  <cols>
    <col min="1" max="1" width="9" hidden="1" customWidth="1" outlineLevel="1"/>
    <col min="2" max="2" width="9.75" customWidth="1" collapsed="1"/>
    <col min="3" max="3" width="11.375" style="1018" bestFit="1" customWidth="1"/>
    <col min="4" max="4" width="8.75" customWidth="1"/>
    <col min="5" max="5" width="11.625" style="1020" bestFit="1" customWidth="1"/>
    <col min="6" max="6" width="16.75" customWidth="1"/>
    <col min="7" max="7" width="7.125" style="182" customWidth="1"/>
    <col min="8" max="8" width="13.25" style="1022" customWidth="1"/>
    <col min="9" max="9" width="13.75" customWidth="1"/>
  </cols>
  <sheetData>
    <row r="1" spans="1:9">
      <c r="B1" s="145" t="s">
        <v>604</v>
      </c>
      <c r="C1"/>
      <c r="E1"/>
      <c r="G1"/>
      <c r="H1" s="1054" t="s">
        <v>631</v>
      </c>
      <c r="I1" s="1055"/>
    </row>
    <row r="2" spans="1:9">
      <c r="C2"/>
      <c r="E2"/>
      <c r="G2"/>
      <c r="H2" s="1055"/>
      <c r="I2" s="1055"/>
    </row>
    <row r="3" spans="1:9" ht="20.25">
      <c r="B3" s="1056" t="s">
        <v>651</v>
      </c>
      <c r="C3" s="1056"/>
      <c r="D3" s="1056"/>
      <c r="E3" s="1056"/>
      <c r="F3" s="1056"/>
      <c r="G3" s="1056"/>
      <c r="H3" s="1056"/>
      <c r="I3" s="1056"/>
    </row>
    <row r="4" spans="1:9">
      <c r="C4"/>
      <c r="E4"/>
      <c r="G4"/>
      <c r="H4"/>
    </row>
    <row r="5" spans="1:9" s="1057" customFormat="1" ht="12">
      <c r="B5" s="1060" t="s">
        <v>632</v>
      </c>
      <c r="C5" s="1061"/>
      <c r="D5" s="1062"/>
      <c r="E5" s="1061" t="s">
        <v>633</v>
      </c>
      <c r="F5" s="1061"/>
      <c r="G5" s="1062"/>
      <c r="H5" s="1061" t="s">
        <v>519</v>
      </c>
      <c r="I5" s="1061" t="s">
        <v>634</v>
      </c>
    </row>
    <row r="6" spans="1:9" ht="8.25" customHeight="1">
      <c r="B6" s="1058"/>
      <c r="C6" s="1058"/>
      <c r="D6" s="1059"/>
      <c r="E6" s="1058"/>
      <c r="F6" s="1058"/>
      <c r="G6" s="1059"/>
      <c r="H6" s="1058"/>
      <c r="I6" s="1058"/>
    </row>
    <row r="7" spans="1:9" ht="6.75" customHeight="1">
      <c r="B7" s="1063"/>
      <c r="C7" s="1063"/>
      <c r="D7" s="1063"/>
      <c r="E7" s="1063"/>
      <c r="F7" s="1063"/>
      <c r="G7" s="1063"/>
      <c r="H7" s="1063"/>
      <c r="I7" s="1063"/>
    </row>
    <row r="8" spans="1:9" ht="26.25" customHeight="1">
      <c r="B8" s="1048" t="s">
        <v>635</v>
      </c>
      <c r="C8" s="1063"/>
      <c r="D8" s="1063"/>
      <c r="E8" s="1063"/>
      <c r="F8" s="1063"/>
      <c r="G8" s="1063"/>
      <c r="H8" s="1063"/>
      <c r="I8" s="1063"/>
    </row>
    <row r="9" spans="1:9">
      <c r="B9" s="172" t="s">
        <v>636</v>
      </c>
      <c r="C9" s="172"/>
      <c r="D9" s="1125" t="s">
        <v>97</v>
      </c>
      <c r="E9" s="1126"/>
      <c r="F9" s="172" t="s">
        <v>638</v>
      </c>
      <c r="G9" s="1105">
        <v>3128512345</v>
      </c>
      <c r="H9" s="1105"/>
      <c r="I9" s="1105"/>
    </row>
    <row r="10" spans="1:9">
      <c r="B10" s="1065"/>
      <c r="C10" s="1065"/>
      <c r="D10" s="1127"/>
      <c r="E10" s="1128"/>
      <c r="F10" s="1065"/>
      <c r="G10" s="1106"/>
      <c r="H10" s="1106"/>
      <c r="I10" s="1106"/>
    </row>
    <row r="11" spans="1:9">
      <c r="B11" t="s">
        <v>637</v>
      </c>
      <c r="C11"/>
      <c r="D11" s="1115" t="s">
        <v>396</v>
      </c>
      <c r="E11" s="1116"/>
      <c r="F11" t="s">
        <v>639</v>
      </c>
      <c r="G11" s="1107" t="s">
        <v>400</v>
      </c>
      <c r="H11" s="1107"/>
      <c r="I11" s="1107"/>
    </row>
    <row r="12" spans="1:9" ht="17.25" thickBot="1">
      <c r="B12" s="175"/>
      <c r="C12" s="175"/>
      <c r="D12" s="1117"/>
      <c r="E12" s="1118"/>
      <c r="F12" s="175"/>
      <c r="G12" s="1108"/>
      <c r="H12" s="1108"/>
      <c r="I12" s="1108"/>
    </row>
    <row r="13" spans="1:9" ht="26.25" customHeight="1">
      <c r="B13" s="1035" t="s">
        <v>614</v>
      </c>
      <c r="C13"/>
      <c r="E13"/>
      <c r="G13"/>
      <c r="H13"/>
    </row>
    <row r="14" spans="1:9" ht="18" customHeight="1">
      <c r="A14" s="857" t="s">
        <v>609</v>
      </c>
      <c r="B14" s="749" t="s">
        <v>605</v>
      </c>
      <c r="C14" s="1023" t="s">
        <v>606</v>
      </c>
      <c r="D14" s="1023" t="s">
        <v>657</v>
      </c>
      <c r="E14" s="1023" t="s">
        <v>607</v>
      </c>
      <c r="F14" s="1094" t="s">
        <v>611</v>
      </c>
      <c r="G14" s="1094"/>
      <c r="H14" s="1094"/>
      <c r="I14" s="747" t="s">
        <v>608</v>
      </c>
    </row>
    <row r="15" spans="1:9" s="147" customFormat="1" ht="18" customHeight="1">
      <c r="A15" s="858"/>
      <c r="B15" s="749"/>
      <c r="C15" s="1023"/>
      <c r="D15" s="1023"/>
      <c r="E15" s="1023"/>
      <c r="F15" s="184" t="s">
        <v>624</v>
      </c>
      <c r="G15" s="184" t="s">
        <v>623</v>
      </c>
      <c r="H15" s="184" t="s">
        <v>622</v>
      </c>
      <c r="I15" s="747"/>
    </row>
    <row r="16" spans="1:9" s="1016" customFormat="1" ht="18" customHeight="1">
      <c r="A16" s="1042"/>
      <c r="B16" s="1036"/>
      <c r="C16" s="1133">
        <v>0</v>
      </c>
      <c r="D16" s="1030" t="s">
        <v>610</v>
      </c>
      <c r="E16" s="1133">
        <f>TRUNC(C16*10/110,0)</f>
        <v>0</v>
      </c>
      <c r="F16" s="1032"/>
      <c r="G16" s="1033"/>
      <c r="H16" s="1034"/>
      <c r="I16" s="1037"/>
    </row>
    <row r="17" spans="1:9" s="1016" customFormat="1" ht="18" customHeight="1">
      <c r="A17" s="1129">
        <v>44013</v>
      </c>
      <c r="B17" s="1038">
        <v>44198</v>
      </c>
      <c r="C17" s="1132">
        <v>1100000</v>
      </c>
      <c r="D17" s="1025" t="s">
        <v>610</v>
      </c>
      <c r="E17" s="1132">
        <f>TRUNC(C17*10/110,0)</f>
        <v>100000</v>
      </c>
      <c r="F17" s="1027" t="s">
        <v>653</v>
      </c>
      <c r="G17" s="1025" t="s">
        <v>652</v>
      </c>
      <c r="H17" s="1028">
        <v>3128512345</v>
      </c>
      <c r="I17" s="1039" t="s">
        <v>612</v>
      </c>
    </row>
    <row r="18" spans="1:9" s="1016" customFormat="1" ht="18" customHeight="1">
      <c r="A18" s="1043"/>
      <c r="B18" s="1036"/>
      <c r="C18" s="1135">
        <v>0</v>
      </c>
      <c r="D18" s="1030" t="s">
        <v>610</v>
      </c>
      <c r="E18" s="1134">
        <f>TRUNC(C18*10/110,0)</f>
        <v>0</v>
      </c>
      <c r="F18" s="1032"/>
      <c r="G18" s="1033"/>
      <c r="H18" s="1034"/>
      <c r="I18" s="1037"/>
    </row>
    <row r="19" spans="1:9" s="1016" customFormat="1" ht="18" customHeight="1">
      <c r="A19" s="1129">
        <v>44262</v>
      </c>
      <c r="B19" s="1038">
        <v>44262</v>
      </c>
      <c r="C19" s="1132">
        <v>196189528</v>
      </c>
      <c r="D19" s="1025" t="s">
        <v>610</v>
      </c>
      <c r="E19" s="1132">
        <f>TRUNC(C19*10/110,0)</f>
        <v>17835411</v>
      </c>
      <c r="F19" s="1027" t="s">
        <v>655</v>
      </c>
      <c r="G19" s="1025" t="s">
        <v>656</v>
      </c>
      <c r="H19" s="1028">
        <v>3128612345</v>
      </c>
      <c r="I19" s="1039" t="s">
        <v>654</v>
      </c>
    </row>
    <row r="20" spans="1:9" s="1016" customFormat="1" ht="18" customHeight="1">
      <c r="B20" s="1040" t="s">
        <v>613</v>
      </c>
      <c r="C20" s="1135">
        <f>SUM(C16,C18)</f>
        <v>0</v>
      </c>
      <c r="D20" s="1030"/>
      <c r="E20" s="1134">
        <f>SUM(E16,E18)</f>
        <v>0</v>
      </c>
      <c r="F20" s="1032"/>
      <c r="G20" s="1033"/>
      <c r="H20" s="1034"/>
      <c r="I20" s="1037"/>
    </row>
    <row r="21" spans="1:9" s="1016" customFormat="1" ht="18" customHeight="1">
      <c r="B21" s="1041"/>
      <c r="C21" s="1132">
        <f>SUM(C17,C19)</f>
        <v>197289528</v>
      </c>
      <c r="D21" s="1025"/>
      <c r="E21" s="1132">
        <f>SUM(E17,E19)</f>
        <v>17935411</v>
      </c>
      <c r="F21" s="1027"/>
      <c r="G21" s="1025"/>
      <c r="H21" s="1028"/>
      <c r="I21" s="1039"/>
    </row>
    <row r="22" spans="1:9" s="1016" customFormat="1" ht="13.5">
      <c r="B22" s="1044"/>
      <c r="C22" s="1045"/>
      <c r="D22" s="1044"/>
      <c r="E22" s="1046"/>
      <c r="F22" s="1044"/>
      <c r="G22" s="183"/>
      <c r="H22" s="1047"/>
      <c r="I22" s="1044"/>
    </row>
    <row r="23" spans="1:9" s="1016" customFormat="1" ht="26.25" customHeight="1">
      <c r="B23" s="1048" t="s">
        <v>615</v>
      </c>
      <c r="C23" s="1045"/>
      <c r="D23" s="1044"/>
      <c r="E23" s="1046"/>
      <c r="F23" s="1044"/>
      <c r="G23" s="183"/>
      <c r="H23" s="1047"/>
      <c r="I23" s="1044"/>
    </row>
    <row r="24" spans="1:9" s="1016" customFormat="1" ht="13.5" customHeight="1">
      <c r="B24" s="749" t="s">
        <v>617</v>
      </c>
      <c r="C24" s="1023" t="s">
        <v>616</v>
      </c>
      <c r="D24" s="1023" t="s">
        <v>618</v>
      </c>
      <c r="E24" s="1049" t="s">
        <v>619</v>
      </c>
      <c r="F24" s="1130" t="s">
        <v>620</v>
      </c>
      <c r="G24" s="1130"/>
      <c r="H24" s="1130"/>
      <c r="I24" s="1051" t="s">
        <v>627</v>
      </c>
    </row>
    <row r="25" spans="1:9" s="1016" customFormat="1" ht="13.5">
      <c r="B25" s="749"/>
      <c r="C25" s="1023"/>
      <c r="D25" s="1023"/>
      <c r="E25" s="1023"/>
      <c r="F25" s="1050" t="s">
        <v>625</v>
      </c>
      <c r="G25" s="1050" t="s">
        <v>626</v>
      </c>
      <c r="H25" s="1131" t="s">
        <v>621</v>
      </c>
      <c r="I25" s="747"/>
    </row>
    <row r="26" spans="1:9" s="1016" customFormat="1" ht="13.5">
      <c r="B26" s="1036"/>
      <c r="C26" s="1029">
        <v>0</v>
      </c>
      <c r="D26" s="1030" t="s">
        <v>610</v>
      </c>
      <c r="E26" s="1031">
        <f>TRUNC(C26*10/110,0)</f>
        <v>0</v>
      </c>
      <c r="F26" s="1032"/>
      <c r="G26" s="1033"/>
      <c r="H26" s="1034"/>
      <c r="I26" s="1037"/>
    </row>
    <row r="27" spans="1:9" s="1016" customFormat="1" ht="13.5">
      <c r="B27" s="1038"/>
      <c r="C27" s="1024"/>
      <c r="D27" s="1025" t="s">
        <v>610</v>
      </c>
      <c r="E27" s="1132">
        <f>TRUNC(C27*10/110,0)</f>
        <v>0</v>
      </c>
      <c r="F27" s="1027"/>
      <c r="G27" s="1025"/>
      <c r="H27" s="1028"/>
      <c r="I27" s="1039"/>
    </row>
    <row r="28" spans="1:9" s="1016" customFormat="1" ht="13.5">
      <c r="B28" s="1036"/>
      <c r="C28" s="1029">
        <v>0</v>
      </c>
      <c r="D28" s="1030" t="s">
        <v>610</v>
      </c>
      <c r="E28" s="1031">
        <f>TRUNC(C28*10/110,0)</f>
        <v>0</v>
      </c>
      <c r="F28" s="1032"/>
      <c r="G28" s="1033"/>
      <c r="H28" s="1034"/>
      <c r="I28" s="1037"/>
    </row>
    <row r="29" spans="1:9" s="1016" customFormat="1" ht="13.5">
      <c r="B29" s="1038"/>
      <c r="C29" s="1024"/>
      <c r="D29" s="1025" t="s">
        <v>610</v>
      </c>
      <c r="E29" s="1132">
        <f>TRUNC(C29*10/110,0)</f>
        <v>0</v>
      </c>
      <c r="F29" s="1027"/>
      <c r="G29" s="1025"/>
      <c r="H29" s="1028"/>
      <c r="I29" s="1039"/>
    </row>
    <row r="30" spans="1:9" s="1016" customFormat="1" ht="13.5">
      <c r="B30" s="1040" t="s">
        <v>613</v>
      </c>
      <c r="C30" s="1029">
        <f>SUM(C26,C28)</f>
        <v>0</v>
      </c>
      <c r="D30" s="1030"/>
      <c r="E30" s="1031">
        <f>SUM(E26,E28)</f>
        <v>0</v>
      </c>
      <c r="F30" s="1032"/>
      <c r="G30" s="1033"/>
      <c r="H30" s="1034"/>
      <c r="I30" s="1037"/>
    </row>
    <row r="31" spans="1:9" s="1016" customFormat="1" ht="13.5">
      <c r="B31" s="1041"/>
      <c r="C31" s="1024">
        <f>SUM(C27,C29)</f>
        <v>0</v>
      </c>
      <c r="D31" s="1025"/>
      <c r="E31" s="1026">
        <f>SUM(E27,E29)</f>
        <v>0</v>
      </c>
      <c r="F31" s="1027"/>
      <c r="G31" s="1025"/>
      <c r="H31" s="1028"/>
      <c r="I31" s="1039"/>
    </row>
    <row r="32" spans="1:9" s="1016" customFormat="1" ht="8.25" customHeight="1">
      <c r="C32" s="1017"/>
      <c r="E32" s="1019"/>
      <c r="G32" s="181"/>
      <c r="H32" s="1021"/>
    </row>
    <row r="33" spans="2:9" s="1016" customFormat="1" ht="13.5">
      <c r="B33" s="1016" t="s">
        <v>628</v>
      </c>
      <c r="C33" s="1017"/>
      <c r="E33" s="1019"/>
      <c r="G33" s="181"/>
      <c r="H33" s="1021"/>
    </row>
    <row r="34" spans="2:9" s="1016" customFormat="1" ht="13.5">
      <c r="B34" s="1016" t="s">
        <v>629</v>
      </c>
      <c r="C34" s="1017"/>
      <c r="E34" s="1019"/>
      <c r="G34" s="181"/>
      <c r="H34" s="1021"/>
    </row>
    <row r="35" spans="2:9" s="1016" customFormat="1" ht="13.5">
      <c r="C35" s="1017"/>
      <c r="E35" s="1019"/>
      <c r="G35" s="181"/>
      <c r="H35" s="1021"/>
    </row>
    <row r="36" spans="2:9" s="1016" customFormat="1" ht="13.5">
      <c r="C36" s="1017"/>
      <c r="E36" s="1019"/>
      <c r="G36" s="181"/>
      <c r="H36" s="1052">
        <f ca="1">TODAY()</f>
        <v>44369</v>
      </c>
      <c r="I36" s="1052"/>
    </row>
    <row r="38" spans="2:9">
      <c r="E38" t="s">
        <v>179</v>
      </c>
      <c r="F38" s="1104" t="str">
        <f>$D$9&amp;"  "&amp;$D$11</f>
        <v>선우회계법인  주황규</v>
      </c>
      <c r="G38" s="1104"/>
      <c r="H38" s="1104"/>
      <c r="I38" t="s">
        <v>91</v>
      </c>
    </row>
    <row r="39" spans="2:9" ht="11.25" customHeight="1"/>
    <row r="40" spans="2:9" ht="19.5">
      <c r="B40" s="1104" t="s">
        <v>92</v>
      </c>
      <c r="C40" s="1104"/>
      <c r="D40" s="1053" t="s">
        <v>630</v>
      </c>
    </row>
    <row r="41" spans="2:9" ht="3.75" customHeight="1">
      <c r="B41" s="1066"/>
      <c r="C41" s="1067"/>
      <c r="D41" s="1066"/>
      <c r="E41" s="1068"/>
      <c r="F41" s="1066"/>
      <c r="G41" s="1069"/>
      <c r="H41" s="1070"/>
      <c r="I41" s="1066"/>
    </row>
    <row r="42" spans="2:9" ht="9" customHeight="1"/>
    <row r="43" spans="2:9">
      <c r="B43" s="1077" t="s">
        <v>182</v>
      </c>
      <c r="C43" s="1071" t="s">
        <v>640</v>
      </c>
      <c r="D43" s="172"/>
      <c r="E43" s="1072"/>
      <c r="F43" s="172"/>
      <c r="G43" s="1073"/>
      <c r="H43" s="1074"/>
      <c r="I43" s="1078" t="s">
        <v>642</v>
      </c>
    </row>
    <row r="44" spans="2:9" ht="17.25" thickBot="1">
      <c r="B44" s="1079"/>
      <c r="C44" s="1080" t="s">
        <v>641</v>
      </c>
      <c r="D44" s="175"/>
      <c r="E44" s="1081"/>
      <c r="F44" s="175"/>
      <c r="G44" s="1064"/>
      <c r="H44" s="1082"/>
      <c r="I44" s="1083"/>
    </row>
    <row r="45" spans="2:9" ht="6" customHeight="1" thickBot="1">
      <c r="B45" s="1084"/>
      <c r="C45" s="1085"/>
      <c r="D45" s="1084"/>
      <c r="E45" s="1086"/>
      <c r="F45" s="1084"/>
      <c r="G45" s="1087"/>
      <c r="H45" s="1088"/>
      <c r="I45" s="1084"/>
    </row>
    <row r="46" spans="2:9" ht="17.25" thickTop="1">
      <c r="B46" s="1089" t="s">
        <v>643</v>
      </c>
      <c r="C46" s="1089"/>
      <c r="D46" s="1089"/>
      <c r="E46" s="1089"/>
      <c r="F46" s="1089"/>
      <c r="G46" s="1089"/>
      <c r="H46" s="1089"/>
      <c r="I46" s="1089"/>
    </row>
    <row r="47" spans="2:9">
      <c r="B47" s="1090" t="s">
        <v>644</v>
      </c>
    </row>
    <row r="48" spans="2:9">
      <c r="B48" s="1090" t="s">
        <v>645</v>
      </c>
    </row>
    <row r="49" spans="1:9">
      <c r="B49" s="1091" t="s">
        <v>646</v>
      </c>
      <c r="C49" s="1092"/>
      <c r="D49" s="1065"/>
      <c r="E49" s="1075"/>
      <c r="F49" s="1065"/>
      <c r="G49" s="1076"/>
      <c r="H49" s="1093"/>
      <c r="I49" s="1065"/>
    </row>
    <row r="50" spans="1:9">
      <c r="I50" s="146" t="s">
        <v>323</v>
      </c>
    </row>
    <row r="51" spans="1:9">
      <c r="B51" s="145" t="s">
        <v>647</v>
      </c>
      <c r="C51"/>
      <c r="E51"/>
      <c r="G51"/>
      <c r="H51" s="1054" t="s">
        <v>631</v>
      </c>
      <c r="I51" s="1055"/>
    </row>
    <row r="52" spans="1:9" ht="12" customHeight="1">
      <c r="C52"/>
      <c r="E52"/>
      <c r="G52"/>
      <c r="H52" s="1055"/>
      <c r="I52" s="1055"/>
    </row>
    <row r="53" spans="1:9" ht="20.25">
      <c r="B53" s="1056" t="s">
        <v>650</v>
      </c>
      <c r="C53" s="1056"/>
      <c r="D53" s="1056"/>
      <c r="E53" s="1056"/>
      <c r="F53" s="1056"/>
      <c r="G53" s="1056"/>
      <c r="H53" s="1056"/>
      <c r="I53" s="1056"/>
    </row>
    <row r="54" spans="1:9" ht="18.75" customHeight="1">
      <c r="B54" s="1048" t="s">
        <v>635</v>
      </c>
      <c r="C54" s="1063"/>
      <c r="D54" s="1063"/>
      <c r="E54" s="1063"/>
      <c r="F54" s="1063"/>
      <c r="G54" s="1063"/>
      <c r="H54" s="1063"/>
      <c r="I54" s="1063"/>
    </row>
    <row r="55" spans="1:9" ht="14.25" customHeight="1">
      <c r="B55" s="172" t="s">
        <v>636</v>
      </c>
      <c r="C55" s="172"/>
      <c r="D55" s="1121" t="str">
        <f>D9</f>
        <v>선우회계법인</v>
      </c>
      <c r="E55" s="1122"/>
      <c r="F55" s="172" t="s">
        <v>638</v>
      </c>
      <c r="G55" s="1109">
        <f>G9</f>
        <v>3128512345</v>
      </c>
      <c r="H55" s="1109"/>
      <c r="I55" s="1109"/>
    </row>
    <row r="56" spans="1:9" ht="14.25" customHeight="1">
      <c r="B56" s="1065"/>
      <c r="C56" s="1065"/>
      <c r="D56" s="1123"/>
      <c r="E56" s="1124"/>
      <c r="F56" s="1065"/>
      <c r="G56" s="1110"/>
      <c r="H56" s="1110"/>
      <c r="I56" s="1110"/>
    </row>
    <row r="57" spans="1:9" ht="14.25" customHeight="1">
      <c r="B57" t="s">
        <v>637</v>
      </c>
      <c r="C57"/>
      <c r="D57" s="1114" t="str">
        <f>D11</f>
        <v>주황규</v>
      </c>
      <c r="E57" s="826"/>
      <c r="F57" t="s">
        <v>639</v>
      </c>
      <c r="G57" s="1119" t="str">
        <f>G11</f>
        <v>충남 천안시 서북구 오성로 103,6층(두정동,청풍프라자)</v>
      </c>
      <c r="H57" s="1119"/>
      <c r="I57" s="1119"/>
    </row>
    <row r="58" spans="1:9" ht="14.25" customHeight="1" thickBot="1">
      <c r="B58" s="175"/>
      <c r="C58" s="175"/>
      <c r="D58" s="1112"/>
      <c r="E58" s="1113"/>
      <c r="F58" s="175"/>
      <c r="G58" s="1120"/>
      <c r="H58" s="1120"/>
      <c r="I58" s="1120"/>
    </row>
    <row r="59" spans="1:9" ht="18.75" customHeight="1">
      <c r="B59" s="1035" t="s">
        <v>614</v>
      </c>
      <c r="C59"/>
      <c r="E59"/>
      <c r="G59"/>
      <c r="H59"/>
    </row>
    <row r="60" spans="1:9" ht="18" customHeight="1">
      <c r="A60" s="857" t="s">
        <v>609</v>
      </c>
      <c r="B60" s="749" t="s">
        <v>605</v>
      </c>
      <c r="C60" s="1023" t="s">
        <v>606</v>
      </c>
      <c r="D60" s="1023" t="s">
        <v>657</v>
      </c>
      <c r="E60" s="1023" t="s">
        <v>607</v>
      </c>
      <c r="F60" s="1094" t="s">
        <v>611</v>
      </c>
      <c r="G60" s="1094"/>
      <c r="H60" s="1094"/>
      <c r="I60" s="747" t="s">
        <v>608</v>
      </c>
    </row>
    <row r="61" spans="1:9" s="147" customFormat="1" ht="18" customHeight="1">
      <c r="A61" s="858"/>
      <c r="B61" s="749"/>
      <c r="C61" s="1023"/>
      <c r="D61" s="1023"/>
      <c r="E61" s="1023"/>
      <c r="F61" s="184" t="s">
        <v>624</v>
      </c>
      <c r="G61" s="184" t="s">
        <v>623</v>
      </c>
      <c r="H61" s="184" t="s">
        <v>622</v>
      </c>
      <c r="I61" s="747"/>
    </row>
    <row r="62" spans="1:9" s="1016" customFormat="1" ht="15" customHeight="1">
      <c r="A62" s="1042"/>
      <c r="B62" s="1036"/>
      <c r="C62" s="1029">
        <v>0</v>
      </c>
      <c r="D62" s="1030" t="s">
        <v>610</v>
      </c>
      <c r="E62" s="1031">
        <f>TRUNC(C62*10/110,0)</f>
        <v>0</v>
      </c>
      <c r="F62" s="1032"/>
      <c r="G62" s="1033"/>
      <c r="H62" s="1034"/>
      <c r="I62" s="1037"/>
    </row>
    <row r="63" spans="1:9" s="1016" customFormat="1" ht="15" customHeight="1">
      <c r="A63" s="1042"/>
      <c r="B63" s="1038"/>
      <c r="C63" s="1024"/>
      <c r="D63" s="1025" t="s">
        <v>610</v>
      </c>
      <c r="E63" s="1026">
        <f>TRUNC(C63*10/110,0)</f>
        <v>0</v>
      </c>
      <c r="F63" s="1027"/>
      <c r="G63" s="1025"/>
      <c r="H63" s="1028"/>
      <c r="I63" s="1039"/>
    </row>
    <row r="64" spans="1:9" s="1016" customFormat="1" ht="15" customHeight="1">
      <c r="A64" s="1043"/>
      <c r="B64" s="1036"/>
      <c r="C64" s="1029"/>
      <c r="D64" s="1030" t="s">
        <v>610</v>
      </c>
      <c r="E64" s="1031">
        <f t="shared" ref="E64:E97" si="0">TRUNC(C64*10/110,0)</f>
        <v>0</v>
      </c>
      <c r="F64" s="1032"/>
      <c r="G64" s="1033"/>
      <c r="H64" s="1034"/>
      <c r="I64" s="1037"/>
    </row>
    <row r="65" spans="1:9" s="1016" customFormat="1" ht="15" customHeight="1">
      <c r="A65" s="1042"/>
      <c r="B65" s="1038"/>
      <c r="C65" s="1024"/>
      <c r="D65" s="1025" t="s">
        <v>610</v>
      </c>
      <c r="E65" s="1026">
        <f t="shared" si="0"/>
        <v>0</v>
      </c>
      <c r="F65" s="1027"/>
      <c r="G65" s="1025"/>
      <c r="H65" s="1028"/>
      <c r="I65" s="1039"/>
    </row>
    <row r="66" spans="1:9" ht="15" customHeight="1">
      <c r="A66" s="1042"/>
      <c r="B66" s="1036"/>
      <c r="C66" s="1029"/>
      <c r="D66" s="1030" t="s">
        <v>610</v>
      </c>
      <c r="E66" s="1031">
        <f t="shared" si="0"/>
        <v>0</v>
      </c>
      <c r="F66" s="1032"/>
      <c r="G66" s="1033"/>
      <c r="H66" s="1034"/>
      <c r="I66" s="1037"/>
    </row>
    <row r="67" spans="1:9" ht="15" customHeight="1">
      <c r="A67" s="1042"/>
      <c r="B67" s="1038"/>
      <c r="C67" s="1024"/>
      <c r="D67" s="1025" t="s">
        <v>610</v>
      </c>
      <c r="E67" s="1026">
        <f t="shared" si="0"/>
        <v>0</v>
      </c>
      <c r="F67" s="1027"/>
      <c r="G67" s="1025"/>
      <c r="H67" s="1028"/>
      <c r="I67" s="1039"/>
    </row>
    <row r="68" spans="1:9" ht="15" customHeight="1">
      <c r="A68" s="1043"/>
      <c r="B68" s="1036"/>
      <c r="C68" s="1029"/>
      <c r="D68" s="1030" t="s">
        <v>610</v>
      </c>
      <c r="E68" s="1031">
        <f t="shared" si="0"/>
        <v>0</v>
      </c>
      <c r="F68" s="1032"/>
      <c r="G68" s="1033"/>
      <c r="H68" s="1034"/>
      <c r="I68" s="1037"/>
    </row>
    <row r="69" spans="1:9" ht="15" customHeight="1">
      <c r="A69" s="1042"/>
      <c r="B69" s="1038"/>
      <c r="C69" s="1024"/>
      <c r="D69" s="1025" t="s">
        <v>610</v>
      </c>
      <c r="E69" s="1026">
        <f t="shared" si="0"/>
        <v>0</v>
      </c>
      <c r="F69" s="1027"/>
      <c r="G69" s="1025"/>
      <c r="H69" s="1028"/>
      <c r="I69" s="1039"/>
    </row>
    <row r="70" spans="1:9" ht="15" customHeight="1">
      <c r="A70" s="1042"/>
      <c r="B70" s="1036"/>
      <c r="C70" s="1029"/>
      <c r="D70" s="1030" t="s">
        <v>610</v>
      </c>
      <c r="E70" s="1031">
        <f t="shared" si="0"/>
        <v>0</v>
      </c>
      <c r="F70" s="1032"/>
      <c r="G70" s="1033"/>
      <c r="H70" s="1034"/>
      <c r="I70" s="1037"/>
    </row>
    <row r="71" spans="1:9" ht="15" customHeight="1">
      <c r="A71" s="1042"/>
      <c r="B71" s="1038"/>
      <c r="C71" s="1024"/>
      <c r="D71" s="1025" t="s">
        <v>610</v>
      </c>
      <c r="E71" s="1026">
        <f t="shared" si="0"/>
        <v>0</v>
      </c>
      <c r="F71" s="1027"/>
      <c r="G71" s="1025"/>
      <c r="H71" s="1028"/>
      <c r="I71" s="1039"/>
    </row>
    <row r="72" spans="1:9" ht="15" customHeight="1">
      <c r="A72" s="1043"/>
      <c r="B72" s="1036"/>
      <c r="C72" s="1029"/>
      <c r="D72" s="1030" t="s">
        <v>610</v>
      </c>
      <c r="E72" s="1031">
        <f t="shared" si="0"/>
        <v>0</v>
      </c>
      <c r="F72" s="1032"/>
      <c r="G72" s="1033"/>
      <c r="H72" s="1034"/>
      <c r="I72" s="1037"/>
    </row>
    <row r="73" spans="1:9" ht="15" customHeight="1">
      <c r="A73" s="1042"/>
      <c r="B73" s="1038"/>
      <c r="C73" s="1024"/>
      <c r="D73" s="1025" t="s">
        <v>610</v>
      </c>
      <c r="E73" s="1026">
        <f t="shared" si="0"/>
        <v>0</v>
      </c>
      <c r="F73" s="1027"/>
      <c r="G73" s="1025"/>
      <c r="H73" s="1028"/>
      <c r="I73" s="1039"/>
    </row>
    <row r="74" spans="1:9" ht="15" customHeight="1">
      <c r="A74" s="1042"/>
      <c r="B74" s="1036"/>
      <c r="C74" s="1029"/>
      <c r="D74" s="1030" t="s">
        <v>610</v>
      </c>
      <c r="E74" s="1031">
        <f t="shared" si="0"/>
        <v>0</v>
      </c>
      <c r="F74" s="1032"/>
      <c r="G74" s="1033"/>
      <c r="H74" s="1034"/>
      <c r="I74" s="1037"/>
    </row>
    <row r="75" spans="1:9" ht="15" customHeight="1">
      <c r="A75" s="1042"/>
      <c r="B75" s="1038"/>
      <c r="C75" s="1024"/>
      <c r="D75" s="1025" t="s">
        <v>610</v>
      </c>
      <c r="E75" s="1026">
        <f t="shared" si="0"/>
        <v>0</v>
      </c>
      <c r="F75" s="1027"/>
      <c r="G75" s="1025"/>
      <c r="H75" s="1028"/>
      <c r="I75" s="1039"/>
    </row>
    <row r="76" spans="1:9" ht="15" customHeight="1">
      <c r="A76" s="1043"/>
      <c r="B76" s="1036"/>
      <c r="C76" s="1029"/>
      <c r="D76" s="1030" t="s">
        <v>610</v>
      </c>
      <c r="E76" s="1031">
        <f t="shared" si="0"/>
        <v>0</v>
      </c>
      <c r="F76" s="1032"/>
      <c r="G76" s="1033"/>
      <c r="H76" s="1034"/>
      <c r="I76" s="1037"/>
    </row>
    <row r="77" spans="1:9" ht="15" customHeight="1">
      <c r="A77" s="1042"/>
      <c r="B77" s="1038"/>
      <c r="C77" s="1024"/>
      <c r="D77" s="1025" t="s">
        <v>610</v>
      </c>
      <c r="E77" s="1026">
        <f t="shared" si="0"/>
        <v>0</v>
      </c>
      <c r="F77" s="1027"/>
      <c r="G77" s="1025"/>
      <c r="H77" s="1028"/>
      <c r="I77" s="1039"/>
    </row>
    <row r="78" spans="1:9" ht="15" customHeight="1">
      <c r="A78" s="1042"/>
      <c r="B78" s="1036"/>
      <c r="C78" s="1029"/>
      <c r="D78" s="1030" t="s">
        <v>610</v>
      </c>
      <c r="E78" s="1031">
        <f t="shared" si="0"/>
        <v>0</v>
      </c>
      <c r="F78" s="1032"/>
      <c r="G78" s="1033"/>
      <c r="H78" s="1034"/>
      <c r="I78" s="1037"/>
    </row>
    <row r="79" spans="1:9" ht="15" customHeight="1">
      <c r="A79" s="1042"/>
      <c r="B79" s="1038"/>
      <c r="C79" s="1024"/>
      <c r="D79" s="1025" t="s">
        <v>610</v>
      </c>
      <c r="E79" s="1026">
        <f t="shared" si="0"/>
        <v>0</v>
      </c>
      <c r="F79" s="1027"/>
      <c r="G79" s="1025"/>
      <c r="H79" s="1028"/>
      <c r="I79" s="1039"/>
    </row>
    <row r="80" spans="1:9" ht="15" customHeight="1">
      <c r="A80" s="1043"/>
      <c r="B80" s="1036"/>
      <c r="C80" s="1029"/>
      <c r="D80" s="1030" t="s">
        <v>610</v>
      </c>
      <c r="E80" s="1031">
        <f t="shared" si="0"/>
        <v>0</v>
      </c>
      <c r="F80" s="1032"/>
      <c r="G80" s="1033"/>
      <c r="H80" s="1034"/>
      <c r="I80" s="1037"/>
    </row>
    <row r="81" spans="1:9" ht="15" customHeight="1">
      <c r="A81" s="1042"/>
      <c r="B81" s="1038"/>
      <c r="C81" s="1024"/>
      <c r="D81" s="1025" t="s">
        <v>610</v>
      </c>
      <c r="E81" s="1026">
        <f t="shared" si="0"/>
        <v>0</v>
      </c>
      <c r="F81" s="1027"/>
      <c r="G81" s="1025"/>
      <c r="H81" s="1028"/>
      <c r="I81" s="1039"/>
    </row>
    <row r="82" spans="1:9" ht="15" customHeight="1">
      <c r="A82" s="1042"/>
      <c r="B82" s="1036"/>
      <c r="C82" s="1029"/>
      <c r="D82" s="1030" t="s">
        <v>610</v>
      </c>
      <c r="E82" s="1031">
        <f t="shared" si="0"/>
        <v>0</v>
      </c>
      <c r="F82" s="1032"/>
      <c r="G82" s="1033"/>
      <c r="H82" s="1034"/>
      <c r="I82" s="1037"/>
    </row>
    <row r="83" spans="1:9" ht="15" customHeight="1">
      <c r="A83" s="1042"/>
      <c r="B83" s="1038"/>
      <c r="C83" s="1024"/>
      <c r="D83" s="1025" t="s">
        <v>610</v>
      </c>
      <c r="E83" s="1026">
        <f t="shared" si="0"/>
        <v>0</v>
      </c>
      <c r="F83" s="1027"/>
      <c r="G83" s="1025"/>
      <c r="H83" s="1028"/>
      <c r="I83" s="1039"/>
    </row>
    <row r="84" spans="1:9" ht="15" customHeight="1">
      <c r="A84" s="1043"/>
      <c r="B84" s="1036"/>
      <c r="C84" s="1029"/>
      <c r="D84" s="1030" t="s">
        <v>610</v>
      </c>
      <c r="E84" s="1031">
        <f t="shared" si="0"/>
        <v>0</v>
      </c>
      <c r="F84" s="1032"/>
      <c r="G84" s="1033"/>
      <c r="H84" s="1034"/>
      <c r="I84" s="1037"/>
    </row>
    <row r="85" spans="1:9" ht="15" customHeight="1">
      <c r="A85" s="1042"/>
      <c r="B85" s="1038"/>
      <c r="C85" s="1024"/>
      <c r="D85" s="1025" t="s">
        <v>610</v>
      </c>
      <c r="E85" s="1026">
        <f t="shared" si="0"/>
        <v>0</v>
      </c>
      <c r="F85" s="1027"/>
      <c r="G85" s="1025"/>
      <c r="H85" s="1028"/>
      <c r="I85" s="1039"/>
    </row>
    <row r="86" spans="1:9" ht="15" customHeight="1">
      <c r="A86" s="1042"/>
      <c r="B86" s="1036"/>
      <c r="C86" s="1029"/>
      <c r="D86" s="1030" t="s">
        <v>610</v>
      </c>
      <c r="E86" s="1031">
        <f t="shared" si="0"/>
        <v>0</v>
      </c>
      <c r="F86" s="1032"/>
      <c r="G86" s="1033"/>
      <c r="H86" s="1034"/>
      <c r="I86" s="1037"/>
    </row>
    <row r="87" spans="1:9" ht="15" customHeight="1">
      <c r="A87" s="1042"/>
      <c r="B87" s="1038"/>
      <c r="C87" s="1024"/>
      <c r="D87" s="1025" t="s">
        <v>610</v>
      </c>
      <c r="E87" s="1026">
        <f t="shared" si="0"/>
        <v>0</v>
      </c>
      <c r="F87" s="1027"/>
      <c r="G87" s="1025"/>
      <c r="H87" s="1028"/>
      <c r="I87" s="1039"/>
    </row>
    <row r="88" spans="1:9" ht="15" customHeight="1">
      <c r="A88" s="1043"/>
      <c r="B88" s="1036"/>
      <c r="C88" s="1029"/>
      <c r="D88" s="1030" t="s">
        <v>610</v>
      </c>
      <c r="E88" s="1031">
        <f t="shared" si="0"/>
        <v>0</v>
      </c>
      <c r="F88" s="1032"/>
      <c r="G88" s="1033"/>
      <c r="H88" s="1034"/>
      <c r="I88" s="1037"/>
    </row>
    <row r="89" spans="1:9" ht="15" customHeight="1">
      <c r="A89" s="1042"/>
      <c r="B89" s="1038"/>
      <c r="C89" s="1024"/>
      <c r="D89" s="1025" t="s">
        <v>610</v>
      </c>
      <c r="E89" s="1026">
        <f t="shared" si="0"/>
        <v>0</v>
      </c>
      <c r="F89" s="1027"/>
      <c r="G89" s="1025"/>
      <c r="H89" s="1028"/>
      <c r="I89" s="1039"/>
    </row>
    <row r="90" spans="1:9" ht="15" customHeight="1">
      <c r="A90" s="1042"/>
      <c r="B90" s="1036"/>
      <c r="C90" s="1029"/>
      <c r="D90" s="1030" t="s">
        <v>610</v>
      </c>
      <c r="E90" s="1031">
        <f t="shared" si="0"/>
        <v>0</v>
      </c>
      <c r="F90" s="1032"/>
      <c r="G90" s="1033"/>
      <c r="H90" s="1034"/>
      <c r="I90" s="1037"/>
    </row>
    <row r="91" spans="1:9" ht="15" customHeight="1">
      <c r="A91" s="1042"/>
      <c r="B91" s="1038"/>
      <c r="C91" s="1024"/>
      <c r="D91" s="1025" t="s">
        <v>610</v>
      </c>
      <c r="E91" s="1026">
        <f t="shared" si="0"/>
        <v>0</v>
      </c>
      <c r="F91" s="1027"/>
      <c r="G91" s="1025"/>
      <c r="H91" s="1028"/>
      <c r="I91" s="1039"/>
    </row>
    <row r="92" spans="1:9" ht="15" customHeight="1">
      <c r="A92" s="1043"/>
      <c r="B92" s="1036"/>
      <c r="C92" s="1029"/>
      <c r="D92" s="1030" t="s">
        <v>610</v>
      </c>
      <c r="E92" s="1031">
        <f t="shared" si="0"/>
        <v>0</v>
      </c>
      <c r="F92" s="1032"/>
      <c r="G92" s="1033"/>
      <c r="H92" s="1034"/>
      <c r="I92" s="1037"/>
    </row>
    <row r="93" spans="1:9" ht="15" customHeight="1">
      <c r="A93" s="1042"/>
      <c r="B93" s="1038"/>
      <c r="C93" s="1024"/>
      <c r="D93" s="1025" t="s">
        <v>610</v>
      </c>
      <c r="E93" s="1026">
        <f t="shared" si="0"/>
        <v>0</v>
      </c>
      <c r="F93" s="1027"/>
      <c r="G93" s="1025"/>
      <c r="H93" s="1028"/>
      <c r="I93" s="1039"/>
    </row>
    <row r="94" spans="1:9" ht="15" customHeight="1">
      <c r="A94" s="1042"/>
      <c r="B94" s="1036"/>
      <c r="C94" s="1029"/>
      <c r="D94" s="1030" t="s">
        <v>610</v>
      </c>
      <c r="E94" s="1031">
        <f t="shared" si="0"/>
        <v>0</v>
      </c>
      <c r="F94" s="1032"/>
      <c r="G94" s="1033"/>
      <c r="H94" s="1034"/>
      <c r="I94" s="1037"/>
    </row>
    <row r="95" spans="1:9" ht="15" customHeight="1">
      <c r="A95" s="1042"/>
      <c r="B95" s="1038"/>
      <c r="C95" s="1024"/>
      <c r="D95" s="1025" t="s">
        <v>610</v>
      </c>
      <c r="E95" s="1026">
        <f t="shared" si="0"/>
        <v>0</v>
      </c>
      <c r="F95" s="1027"/>
      <c r="G95" s="1025"/>
      <c r="H95" s="1028"/>
      <c r="I95" s="1039"/>
    </row>
    <row r="96" spans="1:9" ht="15" customHeight="1">
      <c r="A96" s="1043"/>
      <c r="B96" s="1036"/>
      <c r="C96" s="1029"/>
      <c r="D96" s="1030" t="s">
        <v>610</v>
      </c>
      <c r="E96" s="1031">
        <f t="shared" si="0"/>
        <v>0</v>
      </c>
      <c r="F96" s="1032"/>
      <c r="G96" s="1033"/>
      <c r="H96" s="1034"/>
      <c r="I96" s="1037"/>
    </row>
    <row r="97" spans="1:9" ht="15" customHeight="1" thickBot="1">
      <c r="A97" s="1042"/>
      <c r="B97" s="1095"/>
      <c r="C97" s="1096"/>
      <c r="D97" s="1097" t="s">
        <v>610</v>
      </c>
      <c r="E97" s="1098">
        <f t="shared" si="0"/>
        <v>0</v>
      </c>
      <c r="F97" s="1099"/>
      <c r="G97" s="1097"/>
      <c r="H97" s="1100"/>
      <c r="I97" s="1101"/>
    </row>
    <row r="98" spans="1:9" ht="4.5" customHeight="1"/>
    <row r="99" spans="1:9" ht="3.75" customHeight="1">
      <c r="B99" s="1066"/>
      <c r="C99" s="1067"/>
      <c r="D99" s="1066"/>
      <c r="E99" s="1068"/>
      <c r="F99" s="1066"/>
      <c r="G99" s="1069"/>
      <c r="H99" s="1070"/>
      <c r="I99" s="1066"/>
    </row>
    <row r="100" spans="1:9">
      <c r="B100" s="1102" t="s">
        <v>643</v>
      </c>
      <c r="C100" s="1102"/>
      <c r="D100" s="1102"/>
      <c r="E100" s="1102"/>
      <c r="F100" s="1102"/>
      <c r="G100" s="1102"/>
      <c r="H100" s="1102"/>
      <c r="I100" s="1102"/>
    </row>
    <row r="101" spans="1:9">
      <c r="B101" s="1103" t="s">
        <v>648</v>
      </c>
      <c r="C101" s="1092"/>
      <c r="D101" s="1065"/>
      <c r="E101" s="1075"/>
      <c r="F101" s="1065"/>
      <c r="G101" s="1076"/>
      <c r="H101" s="1093"/>
      <c r="I101" s="1065"/>
    </row>
    <row r="102" spans="1:9">
      <c r="I102" s="146" t="s">
        <v>323</v>
      </c>
    </row>
    <row r="103" spans="1:9">
      <c r="B103" s="145" t="s">
        <v>647</v>
      </c>
      <c r="C103"/>
      <c r="E103"/>
      <c r="G103"/>
      <c r="H103" s="1054" t="s">
        <v>631</v>
      </c>
      <c r="I103" s="1055"/>
    </row>
    <row r="104" spans="1:9" ht="12" customHeight="1">
      <c r="C104"/>
      <c r="E104"/>
      <c r="G104"/>
      <c r="H104" s="1055"/>
      <c r="I104" s="1055"/>
    </row>
    <row r="105" spans="1:9" ht="20.25">
      <c r="B105" s="1056" t="s">
        <v>649</v>
      </c>
      <c r="C105" s="1056"/>
      <c r="D105" s="1056"/>
      <c r="E105" s="1056"/>
      <c r="F105" s="1056"/>
      <c r="G105" s="1056"/>
      <c r="H105" s="1056"/>
      <c r="I105" s="1056"/>
    </row>
    <row r="106" spans="1:9" ht="18.75" customHeight="1">
      <c r="B106" s="1048" t="s">
        <v>635</v>
      </c>
      <c r="C106" s="1063"/>
      <c r="D106" s="1063"/>
      <c r="E106" s="1063"/>
      <c r="F106" s="1063"/>
      <c r="G106" s="1063"/>
      <c r="H106" s="1063"/>
      <c r="I106" s="1063"/>
    </row>
    <row r="107" spans="1:9" ht="14.25" customHeight="1">
      <c r="B107" s="172" t="s">
        <v>636</v>
      </c>
      <c r="C107" s="172"/>
      <c r="D107" s="1121" t="str">
        <f>D55</f>
        <v>선우회계법인</v>
      </c>
      <c r="E107" s="1122"/>
      <c r="F107" s="172" t="s">
        <v>638</v>
      </c>
      <c r="G107" s="1109">
        <f>G55</f>
        <v>3128512345</v>
      </c>
      <c r="H107" s="1109"/>
      <c r="I107" s="1109"/>
    </row>
    <row r="108" spans="1:9" ht="14.25" customHeight="1">
      <c r="B108" s="1065"/>
      <c r="C108" s="1065"/>
      <c r="D108" s="1123"/>
      <c r="E108" s="1124"/>
      <c r="F108" s="1065"/>
      <c r="G108" s="1110"/>
      <c r="H108" s="1110"/>
      <c r="I108" s="1110"/>
    </row>
    <row r="109" spans="1:9" ht="14.25" customHeight="1">
      <c r="B109" t="s">
        <v>637</v>
      </c>
      <c r="C109"/>
      <c r="D109" s="1111" t="str">
        <f>D57</f>
        <v>주황규</v>
      </c>
      <c r="E109" s="824"/>
      <c r="F109" t="s">
        <v>639</v>
      </c>
      <c r="G109" s="1119" t="str">
        <f>G57</f>
        <v>충남 천안시 서북구 오성로 103,6층(두정동,청풍프라자)</v>
      </c>
      <c r="H109" s="1119"/>
      <c r="I109" s="1119"/>
    </row>
    <row r="110" spans="1:9" ht="14.25" customHeight="1" thickBot="1">
      <c r="B110" s="175"/>
      <c r="C110" s="175"/>
      <c r="D110" s="1112"/>
      <c r="E110" s="1113"/>
      <c r="F110" s="175"/>
      <c r="G110" s="1120"/>
      <c r="H110" s="1120"/>
      <c r="I110" s="1120"/>
    </row>
    <row r="111" spans="1:9" ht="18.75" customHeight="1">
      <c r="B111" s="1035" t="s">
        <v>614</v>
      </c>
      <c r="C111"/>
      <c r="E111"/>
      <c r="G111"/>
      <c r="H111"/>
    </row>
    <row r="112" spans="1:9" ht="18" customHeight="1">
      <c r="A112" s="857" t="s">
        <v>609</v>
      </c>
      <c r="B112" s="749" t="s">
        <v>605</v>
      </c>
      <c r="C112" s="1023" t="s">
        <v>606</v>
      </c>
      <c r="D112" s="1023" t="s">
        <v>657</v>
      </c>
      <c r="E112" s="1023" t="s">
        <v>607</v>
      </c>
      <c r="F112" s="1130" t="s">
        <v>620</v>
      </c>
      <c r="G112" s="1130"/>
      <c r="H112" s="1130"/>
      <c r="I112" s="747" t="s">
        <v>608</v>
      </c>
    </row>
    <row r="113" spans="1:9" s="147" customFormat="1" ht="18" customHeight="1">
      <c r="A113" s="858"/>
      <c r="B113" s="749"/>
      <c r="C113" s="1023"/>
      <c r="D113" s="1023"/>
      <c r="E113" s="1023"/>
      <c r="F113" s="184" t="s">
        <v>624</v>
      </c>
      <c r="G113" s="184" t="s">
        <v>623</v>
      </c>
      <c r="H113" s="184" t="s">
        <v>622</v>
      </c>
      <c r="I113" s="747"/>
    </row>
    <row r="114" spans="1:9" s="1016" customFormat="1" ht="15" customHeight="1">
      <c r="A114" s="1042"/>
      <c r="B114" s="1036"/>
      <c r="C114" s="1029">
        <v>0</v>
      </c>
      <c r="D114" s="1030" t="s">
        <v>610</v>
      </c>
      <c r="E114" s="1031">
        <f>TRUNC(C114*10/110,0)</f>
        <v>0</v>
      </c>
      <c r="F114" s="1032"/>
      <c r="G114" s="1033"/>
      <c r="H114" s="1034"/>
      <c r="I114" s="1037"/>
    </row>
    <row r="115" spans="1:9" s="1016" customFormat="1" ht="15" customHeight="1">
      <c r="A115" s="1042"/>
      <c r="B115" s="1038"/>
      <c r="C115" s="1024"/>
      <c r="D115" s="1025" t="s">
        <v>610</v>
      </c>
      <c r="E115" s="1026">
        <f>TRUNC(C115*10/110,0)</f>
        <v>0</v>
      </c>
      <c r="F115" s="1027"/>
      <c r="G115" s="1025"/>
      <c r="H115" s="1028"/>
      <c r="I115" s="1039"/>
    </row>
    <row r="116" spans="1:9" s="1016" customFormat="1" ht="15" customHeight="1">
      <c r="A116" s="1043"/>
      <c r="B116" s="1036"/>
      <c r="C116" s="1029"/>
      <c r="D116" s="1030" t="s">
        <v>610</v>
      </c>
      <c r="E116" s="1031">
        <f t="shared" ref="E116:E149" si="1">TRUNC(C116*10/110,0)</f>
        <v>0</v>
      </c>
      <c r="F116" s="1032"/>
      <c r="G116" s="1033"/>
      <c r="H116" s="1034"/>
      <c r="I116" s="1037"/>
    </row>
    <row r="117" spans="1:9" s="1016" customFormat="1" ht="15" customHeight="1">
      <c r="A117" s="1042"/>
      <c r="B117" s="1038"/>
      <c r="C117" s="1024"/>
      <c r="D117" s="1025" t="s">
        <v>610</v>
      </c>
      <c r="E117" s="1026">
        <f t="shared" si="1"/>
        <v>0</v>
      </c>
      <c r="F117" s="1027"/>
      <c r="G117" s="1025"/>
      <c r="H117" s="1028"/>
      <c r="I117" s="1039"/>
    </row>
    <row r="118" spans="1:9" ht="15" customHeight="1">
      <c r="A118" s="1042"/>
      <c r="B118" s="1036"/>
      <c r="C118" s="1029"/>
      <c r="D118" s="1030" t="s">
        <v>610</v>
      </c>
      <c r="E118" s="1031">
        <f t="shared" si="1"/>
        <v>0</v>
      </c>
      <c r="F118" s="1032"/>
      <c r="G118" s="1033"/>
      <c r="H118" s="1034"/>
      <c r="I118" s="1037"/>
    </row>
    <row r="119" spans="1:9" ht="15" customHeight="1">
      <c r="A119" s="1042"/>
      <c r="B119" s="1038"/>
      <c r="C119" s="1024"/>
      <c r="D119" s="1025" t="s">
        <v>610</v>
      </c>
      <c r="E119" s="1026">
        <f t="shared" si="1"/>
        <v>0</v>
      </c>
      <c r="F119" s="1027"/>
      <c r="G119" s="1025"/>
      <c r="H119" s="1028"/>
      <c r="I119" s="1039"/>
    </row>
    <row r="120" spans="1:9" ht="15" customHeight="1">
      <c r="A120" s="1043"/>
      <c r="B120" s="1036"/>
      <c r="C120" s="1029"/>
      <c r="D120" s="1030" t="s">
        <v>610</v>
      </c>
      <c r="E120" s="1031">
        <f t="shared" si="1"/>
        <v>0</v>
      </c>
      <c r="F120" s="1032"/>
      <c r="G120" s="1033"/>
      <c r="H120" s="1034"/>
      <c r="I120" s="1037"/>
    </row>
    <row r="121" spans="1:9" ht="15" customHeight="1">
      <c r="A121" s="1042"/>
      <c r="B121" s="1038"/>
      <c r="C121" s="1024"/>
      <c r="D121" s="1025" t="s">
        <v>610</v>
      </c>
      <c r="E121" s="1026">
        <f t="shared" si="1"/>
        <v>0</v>
      </c>
      <c r="F121" s="1027"/>
      <c r="G121" s="1025"/>
      <c r="H121" s="1028"/>
      <c r="I121" s="1039"/>
    </row>
    <row r="122" spans="1:9" ht="15" customHeight="1">
      <c r="A122" s="1042"/>
      <c r="B122" s="1036"/>
      <c r="C122" s="1029"/>
      <c r="D122" s="1030" t="s">
        <v>610</v>
      </c>
      <c r="E122" s="1031">
        <f t="shared" si="1"/>
        <v>0</v>
      </c>
      <c r="F122" s="1032"/>
      <c r="G122" s="1033"/>
      <c r="H122" s="1034"/>
      <c r="I122" s="1037"/>
    </row>
    <row r="123" spans="1:9" ht="15" customHeight="1">
      <c r="A123" s="1042"/>
      <c r="B123" s="1038"/>
      <c r="C123" s="1024"/>
      <c r="D123" s="1025" t="s">
        <v>610</v>
      </c>
      <c r="E123" s="1026">
        <f t="shared" si="1"/>
        <v>0</v>
      </c>
      <c r="F123" s="1027"/>
      <c r="G123" s="1025"/>
      <c r="H123" s="1028"/>
      <c r="I123" s="1039"/>
    </row>
    <row r="124" spans="1:9" ht="15" customHeight="1">
      <c r="A124" s="1043"/>
      <c r="B124" s="1036"/>
      <c r="C124" s="1029"/>
      <c r="D124" s="1030" t="s">
        <v>610</v>
      </c>
      <c r="E124" s="1031">
        <f t="shared" si="1"/>
        <v>0</v>
      </c>
      <c r="F124" s="1032"/>
      <c r="G124" s="1033"/>
      <c r="H124" s="1034"/>
      <c r="I124" s="1037"/>
    </row>
    <row r="125" spans="1:9" ht="15" customHeight="1">
      <c r="A125" s="1042"/>
      <c r="B125" s="1038"/>
      <c r="C125" s="1024"/>
      <c r="D125" s="1025" t="s">
        <v>610</v>
      </c>
      <c r="E125" s="1026">
        <f t="shared" si="1"/>
        <v>0</v>
      </c>
      <c r="F125" s="1027"/>
      <c r="G125" s="1025"/>
      <c r="H125" s="1028"/>
      <c r="I125" s="1039"/>
    </row>
    <row r="126" spans="1:9" ht="15" customHeight="1">
      <c r="A126" s="1042"/>
      <c r="B126" s="1036"/>
      <c r="C126" s="1029"/>
      <c r="D126" s="1030" t="s">
        <v>610</v>
      </c>
      <c r="E126" s="1031">
        <f t="shared" si="1"/>
        <v>0</v>
      </c>
      <c r="F126" s="1032"/>
      <c r="G126" s="1033"/>
      <c r="H126" s="1034"/>
      <c r="I126" s="1037"/>
    </row>
    <row r="127" spans="1:9" ht="15" customHeight="1">
      <c r="A127" s="1042"/>
      <c r="B127" s="1038"/>
      <c r="C127" s="1024"/>
      <c r="D127" s="1025" t="s">
        <v>610</v>
      </c>
      <c r="E127" s="1026">
        <f t="shared" si="1"/>
        <v>0</v>
      </c>
      <c r="F127" s="1027"/>
      <c r="G127" s="1025"/>
      <c r="H127" s="1028"/>
      <c r="I127" s="1039"/>
    </row>
    <row r="128" spans="1:9" ht="15" customHeight="1">
      <c r="A128" s="1043"/>
      <c r="B128" s="1036"/>
      <c r="C128" s="1029"/>
      <c r="D128" s="1030" t="s">
        <v>610</v>
      </c>
      <c r="E128" s="1031">
        <f t="shared" si="1"/>
        <v>0</v>
      </c>
      <c r="F128" s="1032"/>
      <c r="G128" s="1033"/>
      <c r="H128" s="1034"/>
      <c r="I128" s="1037"/>
    </row>
    <row r="129" spans="1:9" ht="15" customHeight="1">
      <c r="A129" s="1042"/>
      <c r="B129" s="1038"/>
      <c r="C129" s="1024"/>
      <c r="D129" s="1025" t="s">
        <v>610</v>
      </c>
      <c r="E129" s="1026">
        <f t="shared" si="1"/>
        <v>0</v>
      </c>
      <c r="F129" s="1027"/>
      <c r="G129" s="1025"/>
      <c r="H129" s="1028"/>
      <c r="I129" s="1039"/>
    </row>
    <row r="130" spans="1:9" ht="15" customHeight="1">
      <c r="A130" s="1042"/>
      <c r="B130" s="1036"/>
      <c r="C130" s="1029"/>
      <c r="D130" s="1030" t="s">
        <v>610</v>
      </c>
      <c r="E130" s="1031">
        <f t="shared" si="1"/>
        <v>0</v>
      </c>
      <c r="F130" s="1032"/>
      <c r="G130" s="1033"/>
      <c r="H130" s="1034"/>
      <c r="I130" s="1037"/>
    </row>
    <row r="131" spans="1:9" ht="15" customHeight="1">
      <c r="A131" s="1042"/>
      <c r="B131" s="1038"/>
      <c r="C131" s="1024"/>
      <c r="D131" s="1025" t="s">
        <v>610</v>
      </c>
      <c r="E131" s="1026">
        <f t="shared" si="1"/>
        <v>0</v>
      </c>
      <c r="F131" s="1027"/>
      <c r="G131" s="1025"/>
      <c r="H131" s="1028"/>
      <c r="I131" s="1039"/>
    </row>
    <row r="132" spans="1:9" ht="15" customHeight="1">
      <c r="A132" s="1043"/>
      <c r="B132" s="1036"/>
      <c r="C132" s="1029"/>
      <c r="D132" s="1030" t="s">
        <v>610</v>
      </c>
      <c r="E132" s="1031">
        <f t="shared" si="1"/>
        <v>0</v>
      </c>
      <c r="F132" s="1032"/>
      <c r="G132" s="1033"/>
      <c r="H132" s="1034"/>
      <c r="I132" s="1037"/>
    </row>
    <row r="133" spans="1:9" ht="15" customHeight="1">
      <c r="A133" s="1042"/>
      <c r="B133" s="1038"/>
      <c r="C133" s="1024"/>
      <c r="D133" s="1025" t="s">
        <v>610</v>
      </c>
      <c r="E133" s="1026">
        <f t="shared" si="1"/>
        <v>0</v>
      </c>
      <c r="F133" s="1027"/>
      <c r="G133" s="1025"/>
      <c r="H133" s="1028"/>
      <c r="I133" s="1039"/>
    </row>
    <row r="134" spans="1:9" ht="15" customHeight="1">
      <c r="A134" s="1042"/>
      <c r="B134" s="1036"/>
      <c r="C134" s="1029"/>
      <c r="D134" s="1030" t="s">
        <v>610</v>
      </c>
      <c r="E134" s="1031">
        <f t="shared" si="1"/>
        <v>0</v>
      </c>
      <c r="F134" s="1032"/>
      <c r="G134" s="1033"/>
      <c r="H134" s="1034"/>
      <c r="I134" s="1037"/>
    </row>
    <row r="135" spans="1:9" ht="15" customHeight="1">
      <c r="A135" s="1042"/>
      <c r="B135" s="1038"/>
      <c r="C135" s="1024"/>
      <c r="D135" s="1025" t="s">
        <v>610</v>
      </c>
      <c r="E135" s="1026">
        <f t="shared" si="1"/>
        <v>0</v>
      </c>
      <c r="F135" s="1027"/>
      <c r="G135" s="1025"/>
      <c r="H135" s="1028"/>
      <c r="I135" s="1039"/>
    </row>
    <row r="136" spans="1:9" ht="15" customHeight="1">
      <c r="A136" s="1043"/>
      <c r="B136" s="1036"/>
      <c r="C136" s="1029"/>
      <c r="D136" s="1030" t="s">
        <v>610</v>
      </c>
      <c r="E136" s="1031">
        <f t="shared" si="1"/>
        <v>0</v>
      </c>
      <c r="F136" s="1032"/>
      <c r="G136" s="1033"/>
      <c r="H136" s="1034"/>
      <c r="I136" s="1037"/>
    </row>
    <row r="137" spans="1:9" ht="15" customHeight="1">
      <c r="A137" s="1042"/>
      <c r="B137" s="1038"/>
      <c r="C137" s="1024"/>
      <c r="D137" s="1025" t="s">
        <v>610</v>
      </c>
      <c r="E137" s="1026">
        <f t="shared" si="1"/>
        <v>0</v>
      </c>
      <c r="F137" s="1027"/>
      <c r="G137" s="1025"/>
      <c r="H137" s="1028"/>
      <c r="I137" s="1039"/>
    </row>
    <row r="138" spans="1:9" ht="15" customHeight="1">
      <c r="A138" s="1042"/>
      <c r="B138" s="1036"/>
      <c r="C138" s="1029"/>
      <c r="D138" s="1030" t="s">
        <v>610</v>
      </c>
      <c r="E138" s="1031">
        <f t="shared" si="1"/>
        <v>0</v>
      </c>
      <c r="F138" s="1032"/>
      <c r="G138" s="1033"/>
      <c r="H138" s="1034"/>
      <c r="I138" s="1037"/>
    </row>
    <row r="139" spans="1:9" ht="15" customHeight="1">
      <c r="A139" s="1042"/>
      <c r="B139" s="1038"/>
      <c r="C139" s="1024"/>
      <c r="D139" s="1025" t="s">
        <v>610</v>
      </c>
      <c r="E139" s="1026">
        <f t="shared" si="1"/>
        <v>0</v>
      </c>
      <c r="F139" s="1027"/>
      <c r="G139" s="1025"/>
      <c r="H139" s="1028"/>
      <c r="I139" s="1039"/>
    </row>
    <row r="140" spans="1:9" ht="15" customHeight="1">
      <c r="A140" s="1043"/>
      <c r="B140" s="1036"/>
      <c r="C140" s="1029"/>
      <c r="D140" s="1030" t="s">
        <v>610</v>
      </c>
      <c r="E140" s="1031">
        <f t="shared" si="1"/>
        <v>0</v>
      </c>
      <c r="F140" s="1032"/>
      <c r="G140" s="1033"/>
      <c r="H140" s="1034"/>
      <c r="I140" s="1037"/>
    </row>
    <row r="141" spans="1:9" ht="15" customHeight="1">
      <c r="A141" s="1042"/>
      <c r="B141" s="1038"/>
      <c r="C141" s="1024"/>
      <c r="D141" s="1025" t="s">
        <v>610</v>
      </c>
      <c r="E141" s="1026">
        <f t="shared" si="1"/>
        <v>0</v>
      </c>
      <c r="F141" s="1027"/>
      <c r="G141" s="1025"/>
      <c r="H141" s="1028"/>
      <c r="I141" s="1039"/>
    </row>
    <row r="142" spans="1:9" ht="15" customHeight="1">
      <c r="A142" s="1042"/>
      <c r="B142" s="1036"/>
      <c r="C142" s="1029"/>
      <c r="D142" s="1030" t="s">
        <v>610</v>
      </c>
      <c r="E142" s="1031">
        <f t="shared" si="1"/>
        <v>0</v>
      </c>
      <c r="F142" s="1032"/>
      <c r="G142" s="1033"/>
      <c r="H142" s="1034"/>
      <c r="I142" s="1037"/>
    </row>
    <row r="143" spans="1:9" ht="15" customHeight="1">
      <c r="A143" s="1042"/>
      <c r="B143" s="1038"/>
      <c r="C143" s="1024"/>
      <c r="D143" s="1025" t="s">
        <v>610</v>
      </c>
      <c r="E143" s="1026">
        <f t="shared" si="1"/>
        <v>0</v>
      </c>
      <c r="F143" s="1027"/>
      <c r="G143" s="1025"/>
      <c r="H143" s="1028"/>
      <c r="I143" s="1039"/>
    </row>
    <row r="144" spans="1:9" ht="15" customHeight="1">
      <c r="A144" s="1043"/>
      <c r="B144" s="1036"/>
      <c r="C144" s="1029"/>
      <c r="D144" s="1030" t="s">
        <v>610</v>
      </c>
      <c r="E144" s="1031">
        <f t="shared" si="1"/>
        <v>0</v>
      </c>
      <c r="F144" s="1032"/>
      <c r="G144" s="1033"/>
      <c r="H144" s="1034"/>
      <c r="I144" s="1037"/>
    </row>
    <row r="145" spans="1:9" ht="15" customHeight="1">
      <c r="A145" s="1042"/>
      <c r="B145" s="1038"/>
      <c r="C145" s="1024"/>
      <c r="D145" s="1025" t="s">
        <v>610</v>
      </c>
      <c r="E145" s="1026">
        <f t="shared" si="1"/>
        <v>0</v>
      </c>
      <c r="F145" s="1027"/>
      <c r="G145" s="1025"/>
      <c r="H145" s="1028"/>
      <c r="I145" s="1039"/>
    </row>
    <row r="146" spans="1:9" ht="15" customHeight="1">
      <c r="A146" s="1042"/>
      <c r="B146" s="1036"/>
      <c r="C146" s="1029"/>
      <c r="D146" s="1030" t="s">
        <v>610</v>
      </c>
      <c r="E146" s="1031">
        <f t="shared" si="1"/>
        <v>0</v>
      </c>
      <c r="F146" s="1032"/>
      <c r="G146" s="1033"/>
      <c r="H146" s="1034"/>
      <c r="I146" s="1037"/>
    </row>
    <row r="147" spans="1:9" ht="15" customHeight="1">
      <c r="A147" s="1042"/>
      <c r="B147" s="1038"/>
      <c r="C147" s="1024"/>
      <c r="D147" s="1025" t="s">
        <v>610</v>
      </c>
      <c r="E147" s="1026">
        <f t="shared" si="1"/>
        <v>0</v>
      </c>
      <c r="F147" s="1027"/>
      <c r="G147" s="1025"/>
      <c r="H147" s="1028"/>
      <c r="I147" s="1039"/>
    </row>
    <row r="148" spans="1:9" ht="15" customHeight="1">
      <c r="A148" s="1043"/>
      <c r="B148" s="1036"/>
      <c r="C148" s="1029"/>
      <c r="D148" s="1030" t="s">
        <v>610</v>
      </c>
      <c r="E148" s="1031">
        <f t="shared" si="1"/>
        <v>0</v>
      </c>
      <c r="F148" s="1032"/>
      <c r="G148" s="1033"/>
      <c r="H148" s="1034"/>
      <c r="I148" s="1037"/>
    </row>
    <row r="149" spans="1:9" ht="15" customHeight="1" thickBot="1">
      <c r="A149" s="1042"/>
      <c r="B149" s="1095"/>
      <c r="C149" s="1096"/>
      <c r="D149" s="1097" t="s">
        <v>610</v>
      </c>
      <c r="E149" s="1098">
        <f t="shared" si="1"/>
        <v>0</v>
      </c>
      <c r="F149" s="1099"/>
      <c r="G149" s="1097"/>
      <c r="H149" s="1100"/>
      <c r="I149" s="1101"/>
    </row>
    <row r="150" spans="1:9" ht="4.5" customHeight="1"/>
    <row r="151" spans="1:9" ht="3.75" customHeight="1">
      <c r="B151" s="1066"/>
      <c r="C151" s="1067"/>
      <c r="D151" s="1066"/>
      <c r="E151" s="1068"/>
      <c r="F151" s="1066"/>
      <c r="G151" s="1069"/>
      <c r="H151" s="1070"/>
      <c r="I151" s="1066"/>
    </row>
    <row r="152" spans="1:9">
      <c r="B152" s="1102" t="s">
        <v>643</v>
      </c>
      <c r="C152" s="1102"/>
      <c r="D152" s="1102"/>
      <c r="E152" s="1102"/>
      <c r="F152" s="1102"/>
      <c r="G152" s="1102"/>
      <c r="H152" s="1102"/>
      <c r="I152" s="1102"/>
    </row>
    <row r="153" spans="1:9">
      <c r="B153" s="1103" t="s">
        <v>648</v>
      </c>
      <c r="C153" s="1092"/>
      <c r="D153" s="1065"/>
      <c r="E153" s="1075"/>
      <c r="F153" s="1065"/>
      <c r="G153" s="1076"/>
      <c r="H153" s="1093"/>
      <c r="I153" s="1065"/>
    </row>
    <row r="154" spans="1:9">
      <c r="I154" s="146" t="s">
        <v>323</v>
      </c>
    </row>
  </sheetData>
  <mergeCells count="55">
    <mergeCell ref="B152:I152"/>
    <mergeCell ref="D109:E110"/>
    <mergeCell ref="G109:I110"/>
    <mergeCell ref="A112:A113"/>
    <mergeCell ref="B112:B113"/>
    <mergeCell ref="C112:C113"/>
    <mergeCell ref="D112:D113"/>
    <mergeCell ref="E112:E113"/>
    <mergeCell ref="F112:H112"/>
    <mergeCell ref="I112:I113"/>
    <mergeCell ref="B100:I100"/>
    <mergeCell ref="B53:I53"/>
    <mergeCell ref="H103:I104"/>
    <mergeCell ref="B105:I105"/>
    <mergeCell ref="D107:E108"/>
    <mergeCell ref="G107:I108"/>
    <mergeCell ref="D57:E58"/>
    <mergeCell ref="G57:I58"/>
    <mergeCell ref="A60:A61"/>
    <mergeCell ref="B60:B61"/>
    <mergeCell ref="C60:C61"/>
    <mergeCell ref="D60:D61"/>
    <mergeCell ref="E60:E61"/>
    <mergeCell ref="F60:H60"/>
    <mergeCell ref="I60:I61"/>
    <mergeCell ref="G11:I12"/>
    <mergeCell ref="B43:B44"/>
    <mergeCell ref="I43:I44"/>
    <mergeCell ref="B46:I46"/>
    <mergeCell ref="H51:I52"/>
    <mergeCell ref="D55:E56"/>
    <mergeCell ref="G55:I56"/>
    <mergeCell ref="I24:I25"/>
    <mergeCell ref="B30:B31"/>
    <mergeCell ref="H36:I36"/>
    <mergeCell ref="F38:H38"/>
    <mergeCell ref="B40:C40"/>
    <mergeCell ref="H1:I2"/>
    <mergeCell ref="B3:I3"/>
    <mergeCell ref="D9:E10"/>
    <mergeCell ref="D11:E12"/>
    <mergeCell ref="G9:I10"/>
    <mergeCell ref="B20:B21"/>
    <mergeCell ref="B24:B25"/>
    <mergeCell ref="C24:C25"/>
    <mergeCell ref="D24:D25"/>
    <mergeCell ref="E24:E25"/>
    <mergeCell ref="F24:H24"/>
    <mergeCell ref="B14:B15"/>
    <mergeCell ref="C14:C15"/>
    <mergeCell ref="D14:D15"/>
    <mergeCell ref="E14:E15"/>
    <mergeCell ref="I14:I15"/>
    <mergeCell ref="A14:A15"/>
    <mergeCell ref="F14:H14"/>
  </mergeCells>
  <phoneticPr fontId="2" type="noConversion"/>
  <pageMargins left="0.19685039370078741" right="0.19685039370078741" top="0.39370078740157483" bottom="0.35433070866141736" header="0" footer="0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6CCE7-A369-4A03-BD31-B132EDA0FC3F}">
  <dimension ref="A1:I154"/>
  <sheetViews>
    <sheetView showGridLines="0" topLeftCell="B73" workbookViewId="0">
      <selection activeCell="E62" sqref="E62:E97"/>
    </sheetView>
  </sheetViews>
  <sheetFormatPr defaultRowHeight="16.5" outlineLevelCol="1"/>
  <cols>
    <col min="1" max="1" width="9" hidden="1" customWidth="1" outlineLevel="1"/>
    <col min="2" max="2" width="9.75" customWidth="1" collapsed="1"/>
    <col min="3" max="3" width="11.375" style="1018" bestFit="1" customWidth="1"/>
    <col min="4" max="4" width="8.75" customWidth="1"/>
    <col min="5" max="5" width="11.625" style="1020" bestFit="1" customWidth="1"/>
    <col min="6" max="6" width="16.75" customWidth="1"/>
    <col min="7" max="7" width="7.125" style="182" customWidth="1"/>
    <col min="8" max="8" width="13.25" style="1022" customWidth="1"/>
    <col min="9" max="9" width="13.75" customWidth="1"/>
  </cols>
  <sheetData>
    <row r="1" spans="1:9">
      <c r="B1" s="145" t="s">
        <v>604</v>
      </c>
      <c r="C1"/>
      <c r="E1"/>
      <c r="G1"/>
      <c r="H1" s="1054" t="s">
        <v>631</v>
      </c>
      <c r="I1" s="1055"/>
    </row>
    <row r="2" spans="1:9">
      <c r="C2"/>
      <c r="E2"/>
      <c r="G2"/>
      <c r="H2" s="1055"/>
      <c r="I2" s="1055"/>
    </row>
    <row r="3" spans="1:9" ht="20.25">
      <c r="B3" s="1056" t="s">
        <v>651</v>
      </c>
      <c r="C3" s="1056"/>
      <c r="D3" s="1056"/>
      <c r="E3" s="1056"/>
      <c r="F3" s="1056"/>
      <c r="G3" s="1056"/>
      <c r="H3" s="1056"/>
      <c r="I3" s="1056"/>
    </row>
    <row r="4" spans="1:9">
      <c r="C4"/>
      <c r="E4"/>
      <c r="G4"/>
      <c r="H4"/>
    </row>
    <row r="5" spans="1:9" s="1057" customFormat="1" ht="12">
      <c r="B5" s="1060" t="s">
        <v>632</v>
      </c>
      <c r="C5" s="1061"/>
      <c r="D5" s="1062"/>
      <c r="E5" s="1061" t="s">
        <v>633</v>
      </c>
      <c r="F5" s="1061"/>
      <c r="G5" s="1062"/>
      <c r="H5" s="1061" t="s">
        <v>519</v>
      </c>
      <c r="I5" s="1061" t="s">
        <v>634</v>
      </c>
    </row>
    <row r="6" spans="1:9" ht="8.25" customHeight="1">
      <c r="B6" s="1058"/>
      <c r="C6" s="1058"/>
      <c r="D6" s="1059"/>
      <c r="E6" s="1058"/>
      <c r="F6" s="1058"/>
      <c r="G6" s="1059"/>
      <c r="H6" s="1058"/>
      <c r="I6" s="1058"/>
    </row>
    <row r="7" spans="1:9" ht="6.75" customHeight="1">
      <c r="B7" s="1063"/>
      <c r="C7" s="1063"/>
      <c r="D7" s="1063"/>
      <c r="E7" s="1063"/>
      <c r="F7" s="1063"/>
      <c r="G7" s="1063"/>
      <c r="H7" s="1063"/>
      <c r="I7" s="1063"/>
    </row>
    <row r="8" spans="1:9" ht="26.25" customHeight="1">
      <c r="B8" s="1048" t="s">
        <v>635</v>
      </c>
      <c r="C8" s="1063"/>
      <c r="D8" s="1063"/>
      <c r="E8" s="1063"/>
      <c r="F8" s="1063"/>
      <c r="G8" s="1063"/>
      <c r="H8" s="1063"/>
      <c r="I8" s="1063"/>
    </row>
    <row r="9" spans="1:9">
      <c r="B9" s="172" t="s">
        <v>636</v>
      </c>
      <c r="C9" s="172"/>
      <c r="D9" s="1125" t="s">
        <v>97</v>
      </c>
      <c r="E9" s="1126"/>
      <c r="F9" s="172" t="s">
        <v>638</v>
      </c>
      <c r="G9" s="1105">
        <v>3128512345</v>
      </c>
      <c r="H9" s="1105"/>
      <c r="I9" s="1105"/>
    </row>
    <row r="10" spans="1:9">
      <c r="B10" s="1065"/>
      <c r="C10" s="1065"/>
      <c r="D10" s="1127"/>
      <c r="E10" s="1128"/>
      <c r="F10" s="1065"/>
      <c r="G10" s="1106"/>
      <c r="H10" s="1106"/>
      <c r="I10" s="1106"/>
    </row>
    <row r="11" spans="1:9">
      <c r="B11" t="s">
        <v>637</v>
      </c>
      <c r="C11"/>
      <c r="D11" s="1115" t="s">
        <v>396</v>
      </c>
      <c r="E11" s="1116"/>
      <c r="F11" t="s">
        <v>639</v>
      </c>
      <c r="G11" s="1107" t="s">
        <v>400</v>
      </c>
      <c r="H11" s="1107"/>
      <c r="I11" s="1107"/>
    </row>
    <row r="12" spans="1:9" ht="17.25" thickBot="1">
      <c r="B12" s="175"/>
      <c r="C12" s="175"/>
      <c r="D12" s="1117"/>
      <c r="E12" s="1118"/>
      <c r="F12" s="175"/>
      <c r="G12" s="1108"/>
      <c r="H12" s="1108"/>
      <c r="I12" s="1108"/>
    </row>
    <row r="13" spans="1:9" ht="26.25" customHeight="1">
      <c r="B13" s="1035" t="s">
        <v>614</v>
      </c>
      <c r="C13"/>
      <c r="E13"/>
      <c r="G13"/>
      <c r="H13"/>
    </row>
    <row r="14" spans="1:9" ht="18" customHeight="1">
      <c r="A14" s="857" t="s">
        <v>609</v>
      </c>
      <c r="B14" s="749" t="s">
        <v>605</v>
      </c>
      <c r="C14" s="1023" t="s">
        <v>606</v>
      </c>
      <c r="D14" s="1023" t="s">
        <v>657</v>
      </c>
      <c r="E14" s="1023" t="s">
        <v>607</v>
      </c>
      <c r="F14" s="1094" t="s">
        <v>611</v>
      </c>
      <c r="G14" s="1094"/>
      <c r="H14" s="1094"/>
      <c r="I14" s="747" t="s">
        <v>608</v>
      </c>
    </row>
    <row r="15" spans="1:9" s="147" customFormat="1" ht="18" customHeight="1">
      <c r="A15" s="858"/>
      <c r="B15" s="749"/>
      <c r="C15" s="1023"/>
      <c r="D15" s="1023"/>
      <c r="E15" s="1023"/>
      <c r="F15" s="184" t="s">
        <v>624</v>
      </c>
      <c r="G15" s="184" t="s">
        <v>623</v>
      </c>
      <c r="H15" s="184" t="s">
        <v>622</v>
      </c>
      <c r="I15" s="747"/>
    </row>
    <row r="16" spans="1:9" s="1016" customFormat="1" ht="18" customHeight="1">
      <c r="A16" s="1042"/>
      <c r="B16" s="1036"/>
      <c r="C16" s="1133">
        <v>0</v>
      </c>
      <c r="D16" s="1030" t="s">
        <v>610</v>
      </c>
      <c r="E16" s="1133">
        <f>TRUNC(C16*10/110,0)</f>
        <v>0</v>
      </c>
      <c r="F16" s="1032"/>
      <c r="G16" s="1033"/>
      <c r="H16" s="1034"/>
      <c r="I16" s="1037"/>
    </row>
    <row r="17" spans="1:9" s="1016" customFormat="1" ht="18" customHeight="1">
      <c r="A17" s="1129">
        <v>42737</v>
      </c>
      <c r="B17" s="1038">
        <v>42737</v>
      </c>
      <c r="C17" s="1132">
        <v>-1409557</v>
      </c>
      <c r="D17" s="1025" t="s">
        <v>610</v>
      </c>
      <c r="E17" s="1132">
        <f>TRUNC(C17*10/110,0)</f>
        <v>-128141</v>
      </c>
      <c r="F17" s="1027" t="s">
        <v>658</v>
      </c>
      <c r="G17" s="1025" t="s">
        <v>652</v>
      </c>
      <c r="H17" s="1028">
        <v>3128512345</v>
      </c>
      <c r="I17" s="1039" t="s">
        <v>659</v>
      </c>
    </row>
    <row r="18" spans="1:9" s="1016" customFormat="1" ht="18" customHeight="1">
      <c r="A18" s="1043"/>
      <c r="B18" s="1036"/>
      <c r="C18" s="1135">
        <v>0</v>
      </c>
      <c r="D18" s="1030" t="s">
        <v>610</v>
      </c>
      <c r="E18" s="1134">
        <f>TRUNC(C18*10/110,0)</f>
        <v>0</v>
      </c>
      <c r="F18" s="1032"/>
      <c r="G18" s="1033"/>
      <c r="H18" s="1034"/>
      <c r="I18" s="1037"/>
    </row>
    <row r="19" spans="1:9" s="1016" customFormat="1" ht="18" customHeight="1">
      <c r="A19" s="1129"/>
      <c r="B19" s="1038"/>
      <c r="C19" s="1132">
        <v>0</v>
      </c>
      <c r="D19" s="1025" t="s">
        <v>610</v>
      </c>
      <c r="E19" s="1132">
        <f>TRUNC(C19*10/110,0)</f>
        <v>0</v>
      </c>
      <c r="F19" s="1027"/>
      <c r="G19" s="1025"/>
      <c r="H19" s="1028"/>
      <c r="I19" s="1039"/>
    </row>
    <row r="20" spans="1:9" s="1016" customFormat="1" ht="18" customHeight="1">
      <c r="B20" s="1040" t="s">
        <v>613</v>
      </c>
      <c r="C20" s="1135">
        <f>SUM(C16,C18)</f>
        <v>0</v>
      </c>
      <c r="D20" s="1030"/>
      <c r="E20" s="1134">
        <f>SUM(E16,E18)</f>
        <v>0</v>
      </c>
      <c r="F20" s="1032"/>
      <c r="G20" s="1033"/>
      <c r="H20" s="1034"/>
      <c r="I20" s="1037"/>
    </row>
    <row r="21" spans="1:9" s="1016" customFormat="1" ht="18" customHeight="1">
      <c r="B21" s="1041"/>
      <c r="C21" s="1132">
        <f>SUM(C17,C19)</f>
        <v>-1409557</v>
      </c>
      <c r="D21" s="1025"/>
      <c r="E21" s="1132">
        <f>SUM(E17,E19)</f>
        <v>-128141</v>
      </c>
      <c r="F21" s="1027"/>
      <c r="G21" s="1025"/>
      <c r="H21" s="1028"/>
      <c r="I21" s="1039"/>
    </row>
    <row r="22" spans="1:9" s="1016" customFormat="1" ht="13.5">
      <c r="B22" s="1044"/>
      <c r="C22" s="1045"/>
      <c r="D22" s="1044"/>
      <c r="E22" s="1046"/>
      <c r="F22" s="1044"/>
      <c r="G22" s="183"/>
      <c r="H22" s="1047"/>
      <c r="I22" s="1044"/>
    </row>
    <row r="23" spans="1:9" s="1016" customFormat="1" ht="26.25" customHeight="1">
      <c r="B23" s="1048" t="s">
        <v>615</v>
      </c>
      <c r="C23" s="1045"/>
      <c r="D23" s="1044"/>
      <c r="E23" s="1046"/>
      <c r="F23" s="1044"/>
      <c r="G23" s="183"/>
      <c r="H23" s="1047"/>
      <c r="I23" s="1044"/>
    </row>
    <row r="24" spans="1:9" s="1016" customFormat="1" ht="13.5">
      <c r="B24" s="749" t="s">
        <v>617</v>
      </c>
      <c r="C24" s="1023" t="s">
        <v>616</v>
      </c>
      <c r="D24" s="1023" t="s">
        <v>618</v>
      </c>
      <c r="E24" s="1049" t="s">
        <v>619</v>
      </c>
      <c r="F24" s="1130" t="s">
        <v>620</v>
      </c>
      <c r="G24" s="1130"/>
      <c r="H24" s="1130"/>
      <c r="I24" s="1051" t="s">
        <v>627</v>
      </c>
    </row>
    <row r="25" spans="1:9" s="1016" customFormat="1" ht="13.5">
      <c r="B25" s="749"/>
      <c r="C25" s="1023"/>
      <c r="D25" s="1023"/>
      <c r="E25" s="1023"/>
      <c r="F25" s="1050" t="s">
        <v>625</v>
      </c>
      <c r="G25" s="1050" t="s">
        <v>626</v>
      </c>
      <c r="H25" s="1131" t="s">
        <v>621</v>
      </c>
      <c r="I25" s="747"/>
    </row>
    <row r="26" spans="1:9" s="1016" customFormat="1" ht="13.5">
      <c r="B26" s="1036"/>
      <c r="C26" s="1029">
        <v>0</v>
      </c>
      <c r="D26" s="1030" t="s">
        <v>610</v>
      </c>
      <c r="E26" s="1031">
        <f>TRUNC(C26*10/110,0)</f>
        <v>0</v>
      </c>
      <c r="F26" s="1032"/>
      <c r="G26" s="1033"/>
      <c r="H26" s="1034"/>
      <c r="I26" s="1037"/>
    </row>
    <row r="27" spans="1:9" s="1016" customFormat="1" ht="13.5">
      <c r="B27" s="1038"/>
      <c r="C27" s="1024"/>
      <c r="D27" s="1025" t="s">
        <v>610</v>
      </c>
      <c r="E27" s="1132">
        <f>TRUNC(C27*10/110,0)</f>
        <v>0</v>
      </c>
      <c r="F27" s="1027"/>
      <c r="G27" s="1025"/>
      <c r="H27" s="1028"/>
      <c r="I27" s="1039"/>
    </row>
    <row r="28" spans="1:9" s="1016" customFormat="1" ht="13.5">
      <c r="B28" s="1036"/>
      <c r="C28" s="1029">
        <v>0</v>
      </c>
      <c r="D28" s="1030" t="s">
        <v>610</v>
      </c>
      <c r="E28" s="1031">
        <f>TRUNC(C28*10/110,0)</f>
        <v>0</v>
      </c>
      <c r="F28" s="1032"/>
      <c r="G28" s="1033"/>
      <c r="H28" s="1034"/>
      <c r="I28" s="1037"/>
    </row>
    <row r="29" spans="1:9" s="1016" customFormat="1" ht="13.5">
      <c r="B29" s="1038"/>
      <c r="C29" s="1024"/>
      <c r="D29" s="1025" t="s">
        <v>610</v>
      </c>
      <c r="E29" s="1132">
        <f>TRUNC(C29*10/110,0)</f>
        <v>0</v>
      </c>
      <c r="F29" s="1027"/>
      <c r="G29" s="1025"/>
      <c r="H29" s="1028"/>
      <c r="I29" s="1039"/>
    </row>
    <row r="30" spans="1:9" s="1016" customFormat="1" ht="13.5">
      <c r="B30" s="1040" t="s">
        <v>613</v>
      </c>
      <c r="C30" s="1029">
        <f>SUM(C26,C28)</f>
        <v>0</v>
      </c>
      <c r="D30" s="1030"/>
      <c r="E30" s="1031">
        <f>SUM(E26,E28)</f>
        <v>0</v>
      </c>
      <c r="F30" s="1032"/>
      <c r="G30" s="1033"/>
      <c r="H30" s="1034"/>
      <c r="I30" s="1037"/>
    </row>
    <row r="31" spans="1:9" s="1016" customFormat="1" ht="13.5">
      <c r="B31" s="1041"/>
      <c r="C31" s="1024">
        <f>SUM(C27,C29)</f>
        <v>0</v>
      </c>
      <c r="D31" s="1025"/>
      <c r="E31" s="1026">
        <f>SUM(E27,E29)</f>
        <v>0</v>
      </c>
      <c r="F31" s="1027"/>
      <c r="G31" s="1025"/>
      <c r="H31" s="1028"/>
      <c r="I31" s="1039"/>
    </row>
    <row r="32" spans="1:9" s="1016" customFormat="1" ht="8.25" customHeight="1">
      <c r="C32" s="1017"/>
      <c r="E32" s="1019"/>
      <c r="G32" s="181"/>
      <c r="H32" s="1021"/>
    </row>
    <row r="33" spans="2:9" s="1016" customFormat="1" ht="13.5">
      <c r="B33" s="1016" t="s">
        <v>628</v>
      </c>
      <c r="C33" s="1017"/>
      <c r="E33" s="1019"/>
      <c r="G33" s="181"/>
      <c r="H33" s="1021"/>
    </row>
    <row r="34" spans="2:9" s="1016" customFormat="1" ht="13.5">
      <c r="B34" s="1016" t="s">
        <v>629</v>
      </c>
      <c r="C34" s="1017"/>
      <c r="E34" s="1019"/>
      <c r="G34" s="181"/>
      <c r="H34" s="1021"/>
    </row>
    <row r="35" spans="2:9" s="1016" customFormat="1" ht="13.5">
      <c r="C35" s="1017"/>
      <c r="E35" s="1019"/>
      <c r="G35" s="181"/>
      <c r="H35" s="1021"/>
    </row>
    <row r="36" spans="2:9" s="1016" customFormat="1" ht="13.5">
      <c r="C36" s="1017"/>
      <c r="E36" s="1019"/>
      <c r="G36" s="181"/>
      <c r="H36" s="1052">
        <f ca="1">TODAY()</f>
        <v>44369</v>
      </c>
      <c r="I36" s="1052"/>
    </row>
    <row r="38" spans="2:9">
      <c r="E38" t="s">
        <v>179</v>
      </c>
      <c r="F38" s="1104" t="str">
        <f>$D$9&amp;"  "&amp;$D$11</f>
        <v>선우회계법인  주황규</v>
      </c>
      <c r="G38" s="1104"/>
      <c r="H38" s="1104"/>
      <c r="I38" t="s">
        <v>91</v>
      </c>
    </row>
    <row r="39" spans="2:9" ht="11.25" customHeight="1"/>
    <row r="40" spans="2:9" ht="19.5">
      <c r="B40" s="1104" t="s">
        <v>92</v>
      </c>
      <c r="C40" s="1104"/>
      <c r="D40" s="1053" t="s">
        <v>630</v>
      </c>
    </row>
    <row r="41" spans="2:9" ht="3.75" customHeight="1">
      <c r="B41" s="1066"/>
      <c r="C41" s="1067"/>
      <c r="D41" s="1066"/>
      <c r="E41" s="1068"/>
      <c r="F41" s="1066"/>
      <c r="G41" s="1069"/>
      <c r="H41" s="1070"/>
      <c r="I41" s="1066"/>
    </row>
    <row r="42" spans="2:9" ht="9" customHeight="1"/>
    <row r="43" spans="2:9">
      <c r="B43" s="1077" t="s">
        <v>182</v>
      </c>
      <c r="C43" s="1071" t="s">
        <v>640</v>
      </c>
      <c r="D43" s="172"/>
      <c r="E43" s="1072"/>
      <c r="F43" s="172"/>
      <c r="G43" s="1073"/>
      <c r="H43" s="1074"/>
      <c r="I43" s="1078" t="s">
        <v>642</v>
      </c>
    </row>
    <row r="44" spans="2:9" ht="17.25" thickBot="1">
      <c r="B44" s="1079"/>
      <c r="C44" s="1080" t="s">
        <v>641</v>
      </c>
      <c r="D44" s="175"/>
      <c r="E44" s="1081"/>
      <c r="F44" s="175"/>
      <c r="G44" s="1064"/>
      <c r="H44" s="1082"/>
      <c r="I44" s="1083"/>
    </row>
    <row r="45" spans="2:9" ht="6" customHeight="1" thickBot="1">
      <c r="B45" s="1084"/>
      <c r="C45" s="1085"/>
      <c r="D45" s="1084"/>
      <c r="E45" s="1086"/>
      <c r="F45" s="1084"/>
      <c r="G45" s="1087"/>
      <c r="H45" s="1088"/>
      <c r="I45" s="1084"/>
    </row>
    <row r="46" spans="2:9" ht="17.25" thickTop="1">
      <c r="B46" s="1089" t="s">
        <v>643</v>
      </c>
      <c r="C46" s="1089"/>
      <c r="D46" s="1089"/>
      <c r="E46" s="1089"/>
      <c r="F46" s="1089"/>
      <c r="G46" s="1089"/>
      <c r="H46" s="1089"/>
      <c r="I46" s="1089"/>
    </row>
    <row r="47" spans="2:9">
      <c r="B47" s="1090" t="s">
        <v>644</v>
      </c>
    </row>
    <row r="48" spans="2:9">
      <c r="B48" s="1090" t="s">
        <v>645</v>
      </c>
    </row>
    <row r="49" spans="1:9">
      <c r="B49" s="1091" t="s">
        <v>646</v>
      </c>
      <c r="C49" s="1092"/>
      <c r="D49" s="1065"/>
      <c r="E49" s="1075"/>
      <c r="F49" s="1065"/>
      <c r="G49" s="1076"/>
      <c r="H49" s="1093"/>
      <c r="I49" s="1065"/>
    </row>
    <row r="50" spans="1:9">
      <c r="I50" s="146" t="s">
        <v>323</v>
      </c>
    </row>
    <row r="51" spans="1:9">
      <c r="B51" s="145" t="s">
        <v>647</v>
      </c>
      <c r="C51"/>
      <c r="E51"/>
      <c r="G51"/>
      <c r="H51" s="1054" t="s">
        <v>631</v>
      </c>
      <c r="I51" s="1055"/>
    </row>
    <row r="52" spans="1:9" ht="12" customHeight="1">
      <c r="C52"/>
      <c r="E52"/>
      <c r="G52"/>
      <c r="H52" s="1055"/>
      <c r="I52" s="1055"/>
    </row>
    <row r="53" spans="1:9" ht="20.25">
      <c r="B53" s="1056" t="s">
        <v>650</v>
      </c>
      <c r="C53" s="1056"/>
      <c r="D53" s="1056"/>
      <c r="E53" s="1056"/>
      <c r="F53" s="1056"/>
      <c r="G53" s="1056"/>
      <c r="H53" s="1056"/>
      <c r="I53" s="1056"/>
    </row>
    <row r="54" spans="1:9" ht="18.75" customHeight="1">
      <c r="B54" s="1048" t="s">
        <v>635</v>
      </c>
      <c r="C54" s="1063"/>
      <c r="D54" s="1063"/>
      <c r="E54" s="1063"/>
      <c r="F54" s="1063"/>
      <c r="G54" s="1063"/>
      <c r="H54" s="1063"/>
      <c r="I54" s="1063"/>
    </row>
    <row r="55" spans="1:9" ht="14.25" customHeight="1">
      <c r="B55" s="172" t="s">
        <v>636</v>
      </c>
      <c r="C55" s="172"/>
      <c r="D55" s="1121" t="str">
        <f>D9</f>
        <v>선우회계법인</v>
      </c>
      <c r="E55" s="1122"/>
      <c r="F55" s="172" t="s">
        <v>638</v>
      </c>
      <c r="G55" s="1109">
        <f>G9</f>
        <v>3128512345</v>
      </c>
      <c r="H55" s="1109"/>
      <c r="I55" s="1109"/>
    </row>
    <row r="56" spans="1:9" ht="14.25" customHeight="1">
      <c r="B56" s="1065"/>
      <c r="C56" s="1065"/>
      <c r="D56" s="1123"/>
      <c r="E56" s="1124"/>
      <c r="F56" s="1065"/>
      <c r="G56" s="1110"/>
      <c r="H56" s="1110"/>
      <c r="I56" s="1110"/>
    </row>
    <row r="57" spans="1:9" ht="14.25" customHeight="1">
      <c r="B57" t="s">
        <v>637</v>
      </c>
      <c r="C57"/>
      <c r="D57" s="1114" t="str">
        <f>D11</f>
        <v>주황규</v>
      </c>
      <c r="E57" s="826"/>
      <c r="F57" t="s">
        <v>639</v>
      </c>
      <c r="G57" s="1119" t="str">
        <f>G11</f>
        <v>충남 천안시 서북구 오성로 103,6층(두정동,청풍프라자)</v>
      </c>
      <c r="H57" s="1119"/>
      <c r="I57" s="1119"/>
    </row>
    <row r="58" spans="1:9" ht="14.25" customHeight="1" thickBot="1">
      <c r="B58" s="175"/>
      <c r="C58" s="175"/>
      <c r="D58" s="1112"/>
      <c r="E58" s="1113"/>
      <c r="F58" s="175"/>
      <c r="G58" s="1120"/>
      <c r="H58" s="1120"/>
      <c r="I58" s="1120"/>
    </row>
    <row r="59" spans="1:9" ht="18.75" customHeight="1">
      <c r="B59" s="1035" t="s">
        <v>614</v>
      </c>
      <c r="C59"/>
      <c r="E59"/>
      <c r="G59"/>
      <c r="H59"/>
    </row>
    <row r="60" spans="1:9" ht="18" customHeight="1">
      <c r="A60" s="857" t="s">
        <v>609</v>
      </c>
      <c r="B60" s="749" t="s">
        <v>605</v>
      </c>
      <c r="C60" s="1023" t="s">
        <v>606</v>
      </c>
      <c r="D60" s="1023" t="s">
        <v>657</v>
      </c>
      <c r="E60" s="1023" t="s">
        <v>607</v>
      </c>
      <c r="F60" s="1094" t="s">
        <v>611</v>
      </c>
      <c r="G60" s="1094"/>
      <c r="H60" s="1094"/>
      <c r="I60" s="747" t="s">
        <v>608</v>
      </c>
    </row>
    <row r="61" spans="1:9" s="147" customFormat="1" ht="18" customHeight="1">
      <c r="A61" s="858"/>
      <c r="B61" s="749"/>
      <c r="C61" s="1023"/>
      <c r="D61" s="1023"/>
      <c r="E61" s="1023"/>
      <c r="F61" s="184" t="s">
        <v>624</v>
      </c>
      <c r="G61" s="184" t="s">
        <v>623</v>
      </c>
      <c r="H61" s="184" t="s">
        <v>622</v>
      </c>
      <c r="I61" s="747"/>
    </row>
    <row r="62" spans="1:9" s="1016" customFormat="1" ht="15" customHeight="1">
      <c r="A62" s="1042"/>
      <c r="B62" s="1036"/>
      <c r="C62" s="1029">
        <v>0</v>
      </c>
      <c r="D62" s="1030" t="s">
        <v>610</v>
      </c>
      <c r="E62" s="1031">
        <f>TRUNC(C62*10/110,0)</f>
        <v>0</v>
      </c>
      <c r="F62" s="1032"/>
      <c r="G62" s="1033"/>
      <c r="H62" s="1034"/>
      <c r="I62" s="1037"/>
    </row>
    <row r="63" spans="1:9" s="1016" customFormat="1" ht="15" customHeight="1">
      <c r="A63" s="1042"/>
      <c r="B63" s="1038"/>
      <c r="C63" s="1024"/>
      <c r="D63" s="1025" t="s">
        <v>610</v>
      </c>
      <c r="E63" s="1026">
        <f>TRUNC(C63*10/110,0)</f>
        <v>0</v>
      </c>
      <c r="F63" s="1027"/>
      <c r="G63" s="1025"/>
      <c r="H63" s="1028"/>
      <c r="I63" s="1039"/>
    </row>
    <row r="64" spans="1:9" s="1016" customFormat="1" ht="15" customHeight="1">
      <c r="A64" s="1043"/>
      <c r="B64" s="1036"/>
      <c r="C64" s="1029"/>
      <c r="D64" s="1030" t="s">
        <v>610</v>
      </c>
      <c r="E64" s="1031">
        <f t="shared" ref="E64:E97" si="0">TRUNC(C64*10/110,0)</f>
        <v>0</v>
      </c>
      <c r="F64" s="1032"/>
      <c r="G64" s="1033"/>
      <c r="H64" s="1034"/>
      <c r="I64" s="1037"/>
    </row>
    <row r="65" spans="1:9" s="1016" customFormat="1" ht="15" customHeight="1">
      <c r="A65" s="1042"/>
      <c r="B65" s="1038"/>
      <c r="C65" s="1024"/>
      <c r="D65" s="1025" t="s">
        <v>610</v>
      </c>
      <c r="E65" s="1026">
        <f t="shared" si="0"/>
        <v>0</v>
      </c>
      <c r="F65" s="1027"/>
      <c r="G65" s="1025"/>
      <c r="H65" s="1028"/>
      <c r="I65" s="1039"/>
    </row>
    <row r="66" spans="1:9" ht="15" customHeight="1">
      <c r="A66" s="1042"/>
      <c r="B66" s="1036"/>
      <c r="C66" s="1029"/>
      <c r="D66" s="1030" t="s">
        <v>610</v>
      </c>
      <c r="E66" s="1031">
        <f t="shared" si="0"/>
        <v>0</v>
      </c>
      <c r="F66" s="1032"/>
      <c r="G66" s="1033"/>
      <c r="H66" s="1034"/>
      <c r="I66" s="1037"/>
    </row>
    <row r="67" spans="1:9" ht="15" customHeight="1">
      <c r="A67" s="1042"/>
      <c r="B67" s="1038"/>
      <c r="C67" s="1024"/>
      <c r="D67" s="1025" t="s">
        <v>610</v>
      </c>
      <c r="E67" s="1026">
        <f t="shared" si="0"/>
        <v>0</v>
      </c>
      <c r="F67" s="1027"/>
      <c r="G67" s="1025"/>
      <c r="H67" s="1028"/>
      <c r="I67" s="1039"/>
    </row>
    <row r="68" spans="1:9" ht="15" customHeight="1">
      <c r="A68" s="1043"/>
      <c r="B68" s="1036"/>
      <c r="C68" s="1029"/>
      <c r="D68" s="1030" t="s">
        <v>610</v>
      </c>
      <c r="E68" s="1031">
        <f t="shared" si="0"/>
        <v>0</v>
      </c>
      <c r="F68" s="1032"/>
      <c r="G68" s="1033"/>
      <c r="H68" s="1034"/>
      <c r="I68" s="1037"/>
    </row>
    <row r="69" spans="1:9" ht="15" customHeight="1">
      <c r="A69" s="1042"/>
      <c r="B69" s="1038"/>
      <c r="C69" s="1024"/>
      <c r="D69" s="1025" t="s">
        <v>610</v>
      </c>
      <c r="E69" s="1026">
        <f t="shared" si="0"/>
        <v>0</v>
      </c>
      <c r="F69" s="1027"/>
      <c r="G69" s="1025"/>
      <c r="H69" s="1028"/>
      <c r="I69" s="1039"/>
    </row>
    <row r="70" spans="1:9" ht="15" customHeight="1">
      <c r="A70" s="1042"/>
      <c r="B70" s="1036"/>
      <c r="C70" s="1029"/>
      <c r="D70" s="1030" t="s">
        <v>610</v>
      </c>
      <c r="E70" s="1031">
        <f t="shared" si="0"/>
        <v>0</v>
      </c>
      <c r="F70" s="1032"/>
      <c r="G70" s="1033"/>
      <c r="H70" s="1034"/>
      <c r="I70" s="1037"/>
    </row>
    <row r="71" spans="1:9" ht="15" customHeight="1">
      <c r="A71" s="1042"/>
      <c r="B71" s="1038"/>
      <c r="C71" s="1024"/>
      <c r="D71" s="1025" t="s">
        <v>610</v>
      </c>
      <c r="E71" s="1026">
        <f t="shared" si="0"/>
        <v>0</v>
      </c>
      <c r="F71" s="1027"/>
      <c r="G71" s="1025"/>
      <c r="H71" s="1028"/>
      <c r="I71" s="1039"/>
    </row>
    <row r="72" spans="1:9" ht="15" customHeight="1">
      <c r="A72" s="1043"/>
      <c r="B72" s="1036"/>
      <c r="C72" s="1029"/>
      <c r="D72" s="1030" t="s">
        <v>610</v>
      </c>
      <c r="E72" s="1031">
        <f t="shared" si="0"/>
        <v>0</v>
      </c>
      <c r="F72" s="1032"/>
      <c r="G72" s="1033"/>
      <c r="H72" s="1034"/>
      <c r="I72" s="1037"/>
    </row>
    <row r="73" spans="1:9" ht="15" customHeight="1">
      <c r="A73" s="1042"/>
      <c r="B73" s="1038"/>
      <c r="C73" s="1024"/>
      <c r="D73" s="1025" t="s">
        <v>610</v>
      </c>
      <c r="E73" s="1026">
        <f t="shared" si="0"/>
        <v>0</v>
      </c>
      <c r="F73" s="1027"/>
      <c r="G73" s="1025"/>
      <c r="H73" s="1028"/>
      <c r="I73" s="1039"/>
    </row>
    <row r="74" spans="1:9" ht="15" customHeight="1">
      <c r="A74" s="1042"/>
      <c r="B74" s="1036"/>
      <c r="C74" s="1029"/>
      <c r="D74" s="1030" t="s">
        <v>610</v>
      </c>
      <c r="E74" s="1031">
        <f t="shared" si="0"/>
        <v>0</v>
      </c>
      <c r="F74" s="1032"/>
      <c r="G74" s="1033"/>
      <c r="H74" s="1034"/>
      <c r="I74" s="1037"/>
    </row>
    <row r="75" spans="1:9" ht="15" customHeight="1">
      <c r="A75" s="1042"/>
      <c r="B75" s="1038"/>
      <c r="C75" s="1024"/>
      <c r="D75" s="1025" t="s">
        <v>610</v>
      </c>
      <c r="E75" s="1026">
        <f t="shared" si="0"/>
        <v>0</v>
      </c>
      <c r="F75" s="1027"/>
      <c r="G75" s="1025"/>
      <c r="H75" s="1028"/>
      <c r="I75" s="1039"/>
    </row>
    <row r="76" spans="1:9" ht="15" customHeight="1">
      <c r="A76" s="1043"/>
      <c r="B76" s="1036"/>
      <c r="C76" s="1029"/>
      <c r="D76" s="1030" t="s">
        <v>610</v>
      </c>
      <c r="E76" s="1031">
        <f t="shared" si="0"/>
        <v>0</v>
      </c>
      <c r="F76" s="1032"/>
      <c r="G76" s="1033"/>
      <c r="H76" s="1034"/>
      <c r="I76" s="1037"/>
    </row>
    <row r="77" spans="1:9" ht="15" customHeight="1">
      <c r="A77" s="1042"/>
      <c r="B77" s="1038"/>
      <c r="C77" s="1024"/>
      <c r="D77" s="1025" t="s">
        <v>610</v>
      </c>
      <c r="E77" s="1026">
        <f t="shared" si="0"/>
        <v>0</v>
      </c>
      <c r="F77" s="1027"/>
      <c r="G77" s="1025"/>
      <c r="H77" s="1028"/>
      <c r="I77" s="1039"/>
    </row>
    <row r="78" spans="1:9" ht="15" customHeight="1">
      <c r="A78" s="1042"/>
      <c r="B78" s="1036"/>
      <c r="C78" s="1029"/>
      <c r="D78" s="1030" t="s">
        <v>610</v>
      </c>
      <c r="E78" s="1031">
        <f t="shared" si="0"/>
        <v>0</v>
      </c>
      <c r="F78" s="1032"/>
      <c r="G78" s="1033"/>
      <c r="H78" s="1034"/>
      <c r="I78" s="1037"/>
    </row>
    <row r="79" spans="1:9" ht="15" customHeight="1">
      <c r="A79" s="1042"/>
      <c r="B79" s="1038"/>
      <c r="C79" s="1024"/>
      <c r="D79" s="1025" t="s">
        <v>610</v>
      </c>
      <c r="E79" s="1026">
        <f t="shared" si="0"/>
        <v>0</v>
      </c>
      <c r="F79" s="1027"/>
      <c r="G79" s="1025"/>
      <c r="H79" s="1028"/>
      <c r="I79" s="1039"/>
    </row>
    <row r="80" spans="1:9" ht="15" customHeight="1">
      <c r="A80" s="1043"/>
      <c r="B80" s="1036"/>
      <c r="C80" s="1029"/>
      <c r="D80" s="1030" t="s">
        <v>610</v>
      </c>
      <c r="E80" s="1031">
        <f t="shared" si="0"/>
        <v>0</v>
      </c>
      <c r="F80" s="1032"/>
      <c r="G80" s="1033"/>
      <c r="H80" s="1034"/>
      <c r="I80" s="1037"/>
    </row>
    <row r="81" spans="1:9" ht="15" customHeight="1">
      <c r="A81" s="1042"/>
      <c r="B81" s="1038"/>
      <c r="C81" s="1024"/>
      <c r="D81" s="1025" t="s">
        <v>610</v>
      </c>
      <c r="E81" s="1026">
        <f t="shared" si="0"/>
        <v>0</v>
      </c>
      <c r="F81" s="1027"/>
      <c r="G81" s="1025"/>
      <c r="H81" s="1028"/>
      <c r="I81" s="1039"/>
    </row>
    <row r="82" spans="1:9" ht="15" customHeight="1">
      <c r="A82" s="1042"/>
      <c r="B82" s="1036"/>
      <c r="C82" s="1029"/>
      <c r="D82" s="1030" t="s">
        <v>610</v>
      </c>
      <c r="E82" s="1031">
        <f t="shared" si="0"/>
        <v>0</v>
      </c>
      <c r="F82" s="1032"/>
      <c r="G82" s="1033"/>
      <c r="H82" s="1034"/>
      <c r="I82" s="1037"/>
    </row>
    <row r="83" spans="1:9" ht="15" customHeight="1">
      <c r="A83" s="1042"/>
      <c r="B83" s="1038"/>
      <c r="C83" s="1024"/>
      <c r="D83" s="1025" t="s">
        <v>610</v>
      </c>
      <c r="E83" s="1026">
        <f t="shared" si="0"/>
        <v>0</v>
      </c>
      <c r="F83" s="1027"/>
      <c r="G83" s="1025"/>
      <c r="H83" s="1028"/>
      <c r="I83" s="1039"/>
    </row>
    <row r="84" spans="1:9" ht="15" customHeight="1">
      <c r="A84" s="1043"/>
      <c r="B84" s="1036"/>
      <c r="C84" s="1029"/>
      <c r="D84" s="1030" t="s">
        <v>610</v>
      </c>
      <c r="E84" s="1031">
        <f t="shared" si="0"/>
        <v>0</v>
      </c>
      <c r="F84" s="1032"/>
      <c r="G84" s="1033"/>
      <c r="H84" s="1034"/>
      <c r="I84" s="1037"/>
    </row>
    <row r="85" spans="1:9" ht="15" customHeight="1">
      <c r="A85" s="1042"/>
      <c r="B85" s="1038"/>
      <c r="C85" s="1024"/>
      <c r="D85" s="1025" t="s">
        <v>610</v>
      </c>
      <c r="E85" s="1026">
        <f t="shared" si="0"/>
        <v>0</v>
      </c>
      <c r="F85" s="1027"/>
      <c r="G85" s="1025"/>
      <c r="H85" s="1028"/>
      <c r="I85" s="1039"/>
    </row>
    <row r="86" spans="1:9" ht="15" customHeight="1">
      <c r="A86" s="1042"/>
      <c r="B86" s="1036"/>
      <c r="C86" s="1029"/>
      <c r="D86" s="1030" t="s">
        <v>610</v>
      </c>
      <c r="E86" s="1031">
        <f t="shared" si="0"/>
        <v>0</v>
      </c>
      <c r="F86" s="1032"/>
      <c r="G86" s="1033"/>
      <c r="H86" s="1034"/>
      <c r="I86" s="1037"/>
    </row>
    <row r="87" spans="1:9" ht="15" customHeight="1">
      <c r="A87" s="1042"/>
      <c r="B87" s="1038"/>
      <c r="C87" s="1024"/>
      <c r="D87" s="1025" t="s">
        <v>610</v>
      </c>
      <c r="E87" s="1026">
        <f t="shared" si="0"/>
        <v>0</v>
      </c>
      <c r="F87" s="1027"/>
      <c r="G87" s="1025"/>
      <c r="H87" s="1028"/>
      <c r="I87" s="1039"/>
    </row>
    <row r="88" spans="1:9" ht="15" customHeight="1">
      <c r="A88" s="1043"/>
      <c r="B88" s="1036"/>
      <c r="C88" s="1029"/>
      <c r="D88" s="1030" t="s">
        <v>610</v>
      </c>
      <c r="E88" s="1031">
        <f t="shared" si="0"/>
        <v>0</v>
      </c>
      <c r="F88" s="1032"/>
      <c r="G88" s="1033"/>
      <c r="H88" s="1034"/>
      <c r="I88" s="1037"/>
    </row>
    <row r="89" spans="1:9" ht="15" customHeight="1">
      <c r="A89" s="1042"/>
      <c r="B89" s="1038"/>
      <c r="C89" s="1024"/>
      <c r="D89" s="1025" t="s">
        <v>610</v>
      </c>
      <c r="E89" s="1026">
        <f t="shared" si="0"/>
        <v>0</v>
      </c>
      <c r="F89" s="1027"/>
      <c r="G89" s="1025"/>
      <c r="H89" s="1028"/>
      <c r="I89" s="1039"/>
    </row>
    <row r="90" spans="1:9" ht="15" customHeight="1">
      <c r="A90" s="1042"/>
      <c r="B90" s="1036"/>
      <c r="C90" s="1029"/>
      <c r="D90" s="1030" t="s">
        <v>610</v>
      </c>
      <c r="E90" s="1031">
        <f t="shared" si="0"/>
        <v>0</v>
      </c>
      <c r="F90" s="1032"/>
      <c r="G90" s="1033"/>
      <c r="H90" s="1034"/>
      <c r="I90" s="1037"/>
    </row>
    <row r="91" spans="1:9" ht="15" customHeight="1">
      <c r="A91" s="1042"/>
      <c r="B91" s="1038"/>
      <c r="C91" s="1024"/>
      <c r="D91" s="1025" t="s">
        <v>610</v>
      </c>
      <c r="E91" s="1026">
        <f t="shared" si="0"/>
        <v>0</v>
      </c>
      <c r="F91" s="1027"/>
      <c r="G91" s="1025"/>
      <c r="H91" s="1028"/>
      <c r="I91" s="1039"/>
    </row>
    <row r="92" spans="1:9" ht="15" customHeight="1">
      <c r="A92" s="1043"/>
      <c r="B92" s="1036"/>
      <c r="C92" s="1029"/>
      <c r="D92" s="1030" t="s">
        <v>610</v>
      </c>
      <c r="E92" s="1031">
        <f t="shared" si="0"/>
        <v>0</v>
      </c>
      <c r="F92" s="1032"/>
      <c r="G92" s="1033"/>
      <c r="H92" s="1034"/>
      <c r="I92" s="1037"/>
    </row>
    <row r="93" spans="1:9" ht="15" customHeight="1">
      <c r="A93" s="1042"/>
      <c r="B93" s="1038"/>
      <c r="C93" s="1024"/>
      <c r="D93" s="1025" t="s">
        <v>610</v>
      </c>
      <c r="E93" s="1026">
        <f t="shared" si="0"/>
        <v>0</v>
      </c>
      <c r="F93" s="1027"/>
      <c r="G93" s="1025"/>
      <c r="H93" s="1028"/>
      <c r="I93" s="1039"/>
    </row>
    <row r="94" spans="1:9" ht="15" customHeight="1">
      <c r="A94" s="1042"/>
      <c r="B94" s="1036"/>
      <c r="C94" s="1029"/>
      <c r="D94" s="1030" t="s">
        <v>610</v>
      </c>
      <c r="E94" s="1031">
        <f t="shared" si="0"/>
        <v>0</v>
      </c>
      <c r="F94" s="1032"/>
      <c r="G94" s="1033"/>
      <c r="H94" s="1034"/>
      <c r="I94" s="1037"/>
    </row>
    <row r="95" spans="1:9" ht="15" customHeight="1">
      <c r="A95" s="1042"/>
      <c r="B95" s="1038"/>
      <c r="C95" s="1024"/>
      <c r="D95" s="1025" t="s">
        <v>610</v>
      </c>
      <c r="E95" s="1026">
        <f t="shared" si="0"/>
        <v>0</v>
      </c>
      <c r="F95" s="1027"/>
      <c r="G95" s="1025"/>
      <c r="H95" s="1028"/>
      <c r="I95" s="1039"/>
    </row>
    <row r="96" spans="1:9" ht="15" customHeight="1">
      <c r="A96" s="1043"/>
      <c r="B96" s="1036"/>
      <c r="C96" s="1029"/>
      <c r="D96" s="1030" t="s">
        <v>610</v>
      </c>
      <c r="E96" s="1031">
        <f t="shared" si="0"/>
        <v>0</v>
      </c>
      <c r="F96" s="1032"/>
      <c r="G96" s="1033"/>
      <c r="H96" s="1034"/>
      <c r="I96" s="1037"/>
    </row>
    <row r="97" spans="1:9" ht="15" customHeight="1" thickBot="1">
      <c r="A97" s="1042"/>
      <c r="B97" s="1095"/>
      <c r="C97" s="1096"/>
      <c r="D97" s="1097" t="s">
        <v>610</v>
      </c>
      <c r="E97" s="1098">
        <f t="shared" si="0"/>
        <v>0</v>
      </c>
      <c r="F97" s="1099"/>
      <c r="G97" s="1097"/>
      <c r="H97" s="1100"/>
      <c r="I97" s="1101"/>
    </row>
    <row r="98" spans="1:9" ht="4.5" customHeight="1"/>
    <row r="99" spans="1:9" ht="3.75" customHeight="1">
      <c r="B99" s="1066"/>
      <c r="C99" s="1067"/>
      <c r="D99" s="1066"/>
      <c r="E99" s="1068"/>
      <c r="F99" s="1066"/>
      <c r="G99" s="1069"/>
      <c r="H99" s="1070"/>
      <c r="I99" s="1066"/>
    </row>
    <row r="100" spans="1:9">
      <c r="B100" s="1102" t="s">
        <v>643</v>
      </c>
      <c r="C100" s="1102"/>
      <c r="D100" s="1102"/>
      <c r="E100" s="1102"/>
      <c r="F100" s="1102"/>
      <c r="G100" s="1102"/>
      <c r="H100" s="1102"/>
      <c r="I100" s="1102"/>
    </row>
    <row r="101" spans="1:9">
      <c r="B101" s="1103" t="s">
        <v>648</v>
      </c>
      <c r="C101" s="1092"/>
      <c r="D101" s="1065"/>
      <c r="E101" s="1075"/>
      <c r="F101" s="1065"/>
      <c r="G101" s="1076"/>
      <c r="H101" s="1093"/>
      <c r="I101" s="1065"/>
    </row>
    <row r="102" spans="1:9">
      <c r="I102" s="146" t="s">
        <v>323</v>
      </c>
    </row>
    <row r="103" spans="1:9">
      <c r="B103" s="145" t="s">
        <v>647</v>
      </c>
      <c r="C103"/>
      <c r="E103"/>
      <c r="G103"/>
      <c r="H103" s="1054" t="s">
        <v>631</v>
      </c>
      <c r="I103" s="1055"/>
    </row>
    <row r="104" spans="1:9" ht="12" customHeight="1">
      <c r="C104"/>
      <c r="E104"/>
      <c r="G104"/>
      <c r="H104" s="1055"/>
      <c r="I104" s="1055"/>
    </row>
    <row r="105" spans="1:9" ht="20.25">
      <c r="B105" s="1056" t="s">
        <v>649</v>
      </c>
      <c r="C105" s="1056"/>
      <c r="D105" s="1056"/>
      <c r="E105" s="1056"/>
      <c r="F105" s="1056"/>
      <c r="G105" s="1056"/>
      <c r="H105" s="1056"/>
      <c r="I105" s="1056"/>
    </row>
    <row r="106" spans="1:9" ht="18.75" customHeight="1">
      <c r="B106" s="1048" t="s">
        <v>635</v>
      </c>
      <c r="C106" s="1063"/>
      <c r="D106" s="1063"/>
      <c r="E106" s="1063"/>
      <c r="F106" s="1063"/>
      <c r="G106" s="1063"/>
      <c r="H106" s="1063"/>
      <c r="I106" s="1063"/>
    </row>
    <row r="107" spans="1:9" ht="14.25" customHeight="1">
      <c r="B107" s="172" t="s">
        <v>636</v>
      </c>
      <c r="C107" s="172"/>
      <c r="D107" s="1121" t="str">
        <f>D55</f>
        <v>선우회계법인</v>
      </c>
      <c r="E107" s="1122"/>
      <c r="F107" s="172" t="s">
        <v>638</v>
      </c>
      <c r="G107" s="1109">
        <f>G55</f>
        <v>3128512345</v>
      </c>
      <c r="H107" s="1109"/>
      <c r="I107" s="1109"/>
    </row>
    <row r="108" spans="1:9" ht="14.25" customHeight="1">
      <c r="B108" s="1065"/>
      <c r="C108" s="1065"/>
      <c r="D108" s="1123"/>
      <c r="E108" s="1124"/>
      <c r="F108" s="1065"/>
      <c r="G108" s="1110"/>
      <c r="H108" s="1110"/>
      <c r="I108" s="1110"/>
    </row>
    <row r="109" spans="1:9" ht="14.25" customHeight="1">
      <c r="B109" t="s">
        <v>637</v>
      </c>
      <c r="C109"/>
      <c r="D109" s="1111" t="str">
        <f>D57</f>
        <v>주황규</v>
      </c>
      <c r="E109" s="824"/>
      <c r="F109" t="s">
        <v>639</v>
      </c>
      <c r="G109" s="1119" t="str">
        <f>G57</f>
        <v>충남 천안시 서북구 오성로 103,6층(두정동,청풍프라자)</v>
      </c>
      <c r="H109" s="1119"/>
      <c r="I109" s="1119"/>
    </row>
    <row r="110" spans="1:9" ht="14.25" customHeight="1" thickBot="1">
      <c r="B110" s="175"/>
      <c r="C110" s="175"/>
      <c r="D110" s="1112"/>
      <c r="E110" s="1113"/>
      <c r="F110" s="175"/>
      <c r="G110" s="1120"/>
      <c r="H110" s="1120"/>
      <c r="I110" s="1120"/>
    </row>
    <row r="111" spans="1:9" ht="18.75" customHeight="1">
      <c r="B111" s="1035" t="s">
        <v>614</v>
      </c>
      <c r="C111"/>
      <c r="E111"/>
      <c r="G111"/>
      <c r="H111"/>
    </row>
    <row r="112" spans="1:9" ht="18" customHeight="1">
      <c r="A112" s="857" t="s">
        <v>609</v>
      </c>
      <c r="B112" s="749" t="s">
        <v>605</v>
      </c>
      <c r="C112" s="1023" t="s">
        <v>606</v>
      </c>
      <c r="D112" s="1023" t="s">
        <v>657</v>
      </c>
      <c r="E112" s="1023" t="s">
        <v>607</v>
      </c>
      <c r="F112" s="1130" t="s">
        <v>620</v>
      </c>
      <c r="G112" s="1130"/>
      <c r="H112" s="1130"/>
      <c r="I112" s="747" t="s">
        <v>608</v>
      </c>
    </row>
    <row r="113" spans="1:9" s="147" customFormat="1" ht="18" customHeight="1">
      <c r="A113" s="858"/>
      <c r="B113" s="749"/>
      <c r="C113" s="1023"/>
      <c r="D113" s="1023"/>
      <c r="E113" s="1023"/>
      <c r="F113" s="184" t="s">
        <v>624</v>
      </c>
      <c r="G113" s="184" t="s">
        <v>623</v>
      </c>
      <c r="H113" s="184" t="s">
        <v>622</v>
      </c>
      <c r="I113" s="747"/>
    </row>
    <row r="114" spans="1:9" s="1016" customFormat="1" ht="15" customHeight="1">
      <c r="A114" s="1042"/>
      <c r="B114" s="1036"/>
      <c r="C114" s="1029">
        <v>0</v>
      </c>
      <c r="D114" s="1030" t="s">
        <v>610</v>
      </c>
      <c r="E114" s="1031">
        <f>TRUNC(C114*10/110,0)</f>
        <v>0</v>
      </c>
      <c r="F114" s="1032"/>
      <c r="G114" s="1033"/>
      <c r="H114" s="1034"/>
      <c r="I114" s="1037"/>
    </row>
    <row r="115" spans="1:9" s="1016" customFormat="1" ht="15" customHeight="1">
      <c r="A115" s="1042"/>
      <c r="B115" s="1038"/>
      <c r="C115" s="1024"/>
      <c r="D115" s="1025" t="s">
        <v>610</v>
      </c>
      <c r="E115" s="1026">
        <f>TRUNC(C115*10/110,0)</f>
        <v>0</v>
      </c>
      <c r="F115" s="1027"/>
      <c r="G115" s="1025"/>
      <c r="H115" s="1028"/>
      <c r="I115" s="1039"/>
    </row>
    <row r="116" spans="1:9" s="1016" customFormat="1" ht="15" customHeight="1">
      <c r="A116" s="1043"/>
      <c r="B116" s="1036"/>
      <c r="C116" s="1029"/>
      <c r="D116" s="1030" t="s">
        <v>610</v>
      </c>
      <c r="E116" s="1031">
        <f t="shared" ref="E116:E149" si="1">TRUNC(C116*10/110,0)</f>
        <v>0</v>
      </c>
      <c r="F116" s="1032"/>
      <c r="G116" s="1033"/>
      <c r="H116" s="1034"/>
      <c r="I116" s="1037"/>
    </row>
    <row r="117" spans="1:9" s="1016" customFormat="1" ht="15" customHeight="1">
      <c r="A117" s="1042"/>
      <c r="B117" s="1038"/>
      <c r="C117" s="1024"/>
      <c r="D117" s="1025" t="s">
        <v>610</v>
      </c>
      <c r="E117" s="1026">
        <f t="shared" si="1"/>
        <v>0</v>
      </c>
      <c r="F117" s="1027"/>
      <c r="G117" s="1025"/>
      <c r="H117" s="1028"/>
      <c r="I117" s="1039"/>
    </row>
    <row r="118" spans="1:9" ht="15" customHeight="1">
      <c r="A118" s="1042"/>
      <c r="B118" s="1036"/>
      <c r="C118" s="1029"/>
      <c r="D118" s="1030" t="s">
        <v>610</v>
      </c>
      <c r="E118" s="1031">
        <f t="shared" si="1"/>
        <v>0</v>
      </c>
      <c r="F118" s="1032"/>
      <c r="G118" s="1033"/>
      <c r="H118" s="1034"/>
      <c r="I118" s="1037"/>
    </row>
    <row r="119" spans="1:9" ht="15" customHeight="1">
      <c r="A119" s="1042"/>
      <c r="B119" s="1038"/>
      <c r="C119" s="1024"/>
      <c r="D119" s="1025" t="s">
        <v>610</v>
      </c>
      <c r="E119" s="1026">
        <f t="shared" si="1"/>
        <v>0</v>
      </c>
      <c r="F119" s="1027"/>
      <c r="G119" s="1025"/>
      <c r="H119" s="1028"/>
      <c r="I119" s="1039"/>
    </row>
    <row r="120" spans="1:9" ht="15" customHeight="1">
      <c r="A120" s="1043"/>
      <c r="B120" s="1036"/>
      <c r="C120" s="1029"/>
      <c r="D120" s="1030" t="s">
        <v>610</v>
      </c>
      <c r="E120" s="1031">
        <f t="shared" si="1"/>
        <v>0</v>
      </c>
      <c r="F120" s="1032"/>
      <c r="G120" s="1033"/>
      <c r="H120" s="1034"/>
      <c r="I120" s="1037"/>
    </row>
    <row r="121" spans="1:9" ht="15" customHeight="1">
      <c r="A121" s="1042"/>
      <c r="B121" s="1038"/>
      <c r="C121" s="1024"/>
      <c r="D121" s="1025" t="s">
        <v>610</v>
      </c>
      <c r="E121" s="1026">
        <f t="shared" si="1"/>
        <v>0</v>
      </c>
      <c r="F121" s="1027"/>
      <c r="G121" s="1025"/>
      <c r="H121" s="1028"/>
      <c r="I121" s="1039"/>
    </row>
    <row r="122" spans="1:9" ht="15" customHeight="1">
      <c r="A122" s="1042"/>
      <c r="B122" s="1036"/>
      <c r="C122" s="1029"/>
      <c r="D122" s="1030" t="s">
        <v>610</v>
      </c>
      <c r="E122" s="1031">
        <f t="shared" si="1"/>
        <v>0</v>
      </c>
      <c r="F122" s="1032"/>
      <c r="G122" s="1033"/>
      <c r="H122" s="1034"/>
      <c r="I122" s="1037"/>
    </row>
    <row r="123" spans="1:9" ht="15" customHeight="1">
      <c r="A123" s="1042"/>
      <c r="B123" s="1038"/>
      <c r="C123" s="1024"/>
      <c r="D123" s="1025" t="s">
        <v>610</v>
      </c>
      <c r="E123" s="1026">
        <f t="shared" si="1"/>
        <v>0</v>
      </c>
      <c r="F123" s="1027"/>
      <c r="G123" s="1025"/>
      <c r="H123" s="1028"/>
      <c r="I123" s="1039"/>
    </row>
    <row r="124" spans="1:9" ht="15" customHeight="1">
      <c r="A124" s="1043"/>
      <c r="B124" s="1036"/>
      <c r="C124" s="1029"/>
      <c r="D124" s="1030" t="s">
        <v>610</v>
      </c>
      <c r="E124" s="1031">
        <f t="shared" si="1"/>
        <v>0</v>
      </c>
      <c r="F124" s="1032"/>
      <c r="G124" s="1033"/>
      <c r="H124" s="1034"/>
      <c r="I124" s="1037"/>
    </row>
    <row r="125" spans="1:9" ht="15" customHeight="1">
      <c r="A125" s="1042"/>
      <c r="B125" s="1038"/>
      <c r="C125" s="1024"/>
      <c r="D125" s="1025" t="s">
        <v>610</v>
      </c>
      <c r="E125" s="1026">
        <f t="shared" si="1"/>
        <v>0</v>
      </c>
      <c r="F125" s="1027"/>
      <c r="G125" s="1025"/>
      <c r="H125" s="1028"/>
      <c r="I125" s="1039"/>
    </row>
    <row r="126" spans="1:9" ht="15" customHeight="1">
      <c r="A126" s="1042"/>
      <c r="B126" s="1036"/>
      <c r="C126" s="1029"/>
      <c r="D126" s="1030" t="s">
        <v>610</v>
      </c>
      <c r="E126" s="1031">
        <f t="shared" si="1"/>
        <v>0</v>
      </c>
      <c r="F126" s="1032"/>
      <c r="G126" s="1033"/>
      <c r="H126" s="1034"/>
      <c r="I126" s="1037"/>
    </row>
    <row r="127" spans="1:9" ht="15" customHeight="1">
      <c r="A127" s="1042"/>
      <c r="B127" s="1038"/>
      <c r="C127" s="1024"/>
      <c r="D127" s="1025" t="s">
        <v>610</v>
      </c>
      <c r="E127" s="1026">
        <f t="shared" si="1"/>
        <v>0</v>
      </c>
      <c r="F127" s="1027"/>
      <c r="G127" s="1025"/>
      <c r="H127" s="1028"/>
      <c r="I127" s="1039"/>
    </row>
    <row r="128" spans="1:9" ht="15" customHeight="1">
      <c r="A128" s="1043"/>
      <c r="B128" s="1036"/>
      <c r="C128" s="1029"/>
      <c r="D128" s="1030" t="s">
        <v>610</v>
      </c>
      <c r="E128" s="1031">
        <f t="shared" si="1"/>
        <v>0</v>
      </c>
      <c r="F128" s="1032"/>
      <c r="G128" s="1033"/>
      <c r="H128" s="1034"/>
      <c r="I128" s="1037"/>
    </row>
    <row r="129" spans="1:9" ht="15" customHeight="1">
      <c r="A129" s="1042"/>
      <c r="B129" s="1038"/>
      <c r="C129" s="1024"/>
      <c r="D129" s="1025" t="s">
        <v>610</v>
      </c>
      <c r="E129" s="1026">
        <f t="shared" si="1"/>
        <v>0</v>
      </c>
      <c r="F129" s="1027"/>
      <c r="G129" s="1025"/>
      <c r="H129" s="1028"/>
      <c r="I129" s="1039"/>
    </row>
    <row r="130" spans="1:9" ht="15" customHeight="1">
      <c r="A130" s="1042"/>
      <c r="B130" s="1036"/>
      <c r="C130" s="1029"/>
      <c r="D130" s="1030" t="s">
        <v>610</v>
      </c>
      <c r="E130" s="1031">
        <f t="shared" si="1"/>
        <v>0</v>
      </c>
      <c r="F130" s="1032"/>
      <c r="G130" s="1033"/>
      <c r="H130" s="1034"/>
      <c r="I130" s="1037"/>
    </row>
    <row r="131" spans="1:9" ht="15" customHeight="1">
      <c r="A131" s="1042"/>
      <c r="B131" s="1038"/>
      <c r="C131" s="1024"/>
      <c r="D131" s="1025" t="s">
        <v>610</v>
      </c>
      <c r="E131" s="1026">
        <f t="shared" si="1"/>
        <v>0</v>
      </c>
      <c r="F131" s="1027"/>
      <c r="G131" s="1025"/>
      <c r="H131" s="1028"/>
      <c r="I131" s="1039"/>
    </row>
    <row r="132" spans="1:9" ht="15" customHeight="1">
      <c r="A132" s="1043"/>
      <c r="B132" s="1036"/>
      <c r="C132" s="1029"/>
      <c r="D132" s="1030" t="s">
        <v>610</v>
      </c>
      <c r="E132" s="1031">
        <f t="shared" si="1"/>
        <v>0</v>
      </c>
      <c r="F132" s="1032"/>
      <c r="G132" s="1033"/>
      <c r="H132" s="1034"/>
      <c r="I132" s="1037"/>
    </row>
    <row r="133" spans="1:9" ht="15" customHeight="1">
      <c r="A133" s="1042"/>
      <c r="B133" s="1038"/>
      <c r="C133" s="1024"/>
      <c r="D133" s="1025" t="s">
        <v>610</v>
      </c>
      <c r="E133" s="1026">
        <f t="shared" si="1"/>
        <v>0</v>
      </c>
      <c r="F133" s="1027"/>
      <c r="G133" s="1025"/>
      <c r="H133" s="1028"/>
      <c r="I133" s="1039"/>
    </row>
    <row r="134" spans="1:9" ht="15" customHeight="1">
      <c r="A134" s="1042"/>
      <c r="B134" s="1036"/>
      <c r="C134" s="1029"/>
      <c r="D134" s="1030" t="s">
        <v>610</v>
      </c>
      <c r="E134" s="1031">
        <f t="shared" si="1"/>
        <v>0</v>
      </c>
      <c r="F134" s="1032"/>
      <c r="G134" s="1033"/>
      <c r="H134" s="1034"/>
      <c r="I134" s="1037"/>
    </row>
    <row r="135" spans="1:9" ht="15" customHeight="1">
      <c r="A135" s="1042"/>
      <c r="B135" s="1038"/>
      <c r="C135" s="1024"/>
      <c r="D135" s="1025" t="s">
        <v>610</v>
      </c>
      <c r="E135" s="1026">
        <f t="shared" si="1"/>
        <v>0</v>
      </c>
      <c r="F135" s="1027"/>
      <c r="G135" s="1025"/>
      <c r="H135" s="1028"/>
      <c r="I135" s="1039"/>
    </row>
    <row r="136" spans="1:9" ht="15" customHeight="1">
      <c r="A136" s="1043"/>
      <c r="B136" s="1036"/>
      <c r="C136" s="1029"/>
      <c r="D136" s="1030" t="s">
        <v>610</v>
      </c>
      <c r="E136" s="1031">
        <f t="shared" si="1"/>
        <v>0</v>
      </c>
      <c r="F136" s="1032"/>
      <c r="G136" s="1033"/>
      <c r="H136" s="1034"/>
      <c r="I136" s="1037"/>
    </row>
    <row r="137" spans="1:9" ht="15" customHeight="1">
      <c r="A137" s="1042"/>
      <c r="B137" s="1038"/>
      <c r="C137" s="1024"/>
      <c r="D137" s="1025" t="s">
        <v>610</v>
      </c>
      <c r="E137" s="1026">
        <f t="shared" si="1"/>
        <v>0</v>
      </c>
      <c r="F137" s="1027"/>
      <c r="G137" s="1025"/>
      <c r="H137" s="1028"/>
      <c r="I137" s="1039"/>
    </row>
    <row r="138" spans="1:9" ht="15" customHeight="1">
      <c r="A138" s="1042"/>
      <c r="B138" s="1036"/>
      <c r="C138" s="1029"/>
      <c r="D138" s="1030" t="s">
        <v>610</v>
      </c>
      <c r="E138" s="1031">
        <f t="shared" si="1"/>
        <v>0</v>
      </c>
      <c r="F138" s="1032"/>
      <c r="G138" s="1033"/>
      <c r="H138" s="1034"/>
      <c r="I138" s="1037"/>
    </row>
    <row r="139" spans="1:9" ht="15" customHeight="1">
      <c r="A139" s="1042"/>
      <c r="B139" s="1038"/>
      <c r="C139" s="1024"/>
      <c r="D139" s="1025" t="s">
        <v>610</v>
      </c>
      <c r="E139" s="1026">
        <f t="shared" si="1"/>
        <v>0</v>
      </c>
      <c r="F139" s="1027"/>
      <c r="G139" s="1025"/>
      <c r="H139" s="1028"/>
      <c r="I139" s="1039"/>
    </row>
    <row r="140" spans="1:9" ht="15" customHeight="1">
      <c r="A140" s="1043"/>
      <c r="B140" s="1036"/>
      <c r="C140" s="1029"/>
      <c r="D140" s="1030" t="s">
        <v>610</v>
      </c>
      <c r="E140" s="1031">
        <f t="shared" si="1"/>
        <v>0</v>
      </c>
      <c r="F140" s="1032"/>
      <c r="G140" s="1033"/>
      <c r="H140" s="1034"/>
      <c r="I140" s="1037"/>
    </row>
    <row r="141" spans="1:9" ht="15" customHeight="1">
      <c r="A141" s="1042"/>
      <c r="B141" s="1038"/>
      <c r="C141" s="1024"/>
      <c r="D141" s="1025" t="s">
        <v>610</v>
      </c>
      <c r="E141" s="1026">
        <f t="shared" si="1"/>
        <v>0</v>
      </c>
      <c r="F141" s="1027"/>
      <c r="G141" s="1025"/>
      <c r="H141" s="1028"/>
      <c r="I141" s="1039"/>
    </row>
    <row r="142" spans="1:9" ht="15" customHeight="1">
      <c r="A142" s="1042"/>
      <c r="B142" s="1036"/>
      <c r="C142" s="1029"/>
      <c r="D142" s="1030" t="s">
        <v>610</v>
      </c>
      <c r="E142" s="1031">
        <f t="shared" si="1"/>
        <v>0</v>
      </c>
      <c r="F142" s="1032"/>
      <c r="G142" s="1033"/>
      <c r="H142" s="1034"/>
      <c r="I142" s="1037"/>
    </row>
    <row r="143" spans="1:9" ht="15" customHeight="1">
      <c r="A143" s="1042"/>
      <c r="B143" s="1038"/>
      <c r="C143" s="1024"/>
      <c r="D143" s="1025" t="s">
        <v>610</v>
      </c>
      <c r="E143" s="1026">
        <f t="shared" si="1"/>
        <v>0</v>
      </c>
      <c r="F143" s="1027"/>
      <c r="G143" s="1025"/>
      <c r="H143" s="1028"/>
      <c r="I143" s="1039"/>
    </row>
    <row r="144" spans="1:9" ht="15" customHeight="1">
      <c r="A144" s="1043"/>
      <c r="B144" s="1036"/>
      <c r="C144" s="1029"/>
      <c r="D144" s="1030" t="s">
        <v>610</v>
      </c>
      <c r="E144" s="1031">
        <f t="shared" si="1"/>
        <v>0</v>
      </c>
      <c r="F144" s="1032"/>
      <c r="G144" s="1033"/>
      <c r="H144" s="1034"/>
      <c r="I144" s="1037"/>
    </row>
    <row r="145" spans="1:9" ht="15" customHeight="1">
      <c r="A145" s="1042"/>
      <c r="B145" s="1038"/>
      <c r="C145" s="1024"/>
      <c r="D145" s="1025" t="s">
        <v>610</v>
      </c>
      <c r="E145" s="1026">
        <f t="shared" si="1"/>
        <v>0</v>
      </c>
      <c r="F145" s="1027"/>
      <c r="G145" s="1025"/>
      <c r="H145" s="1028"/>
      <c r="I145" s="1039"/>
    </row>
    <row r="146" spans="1:9" ht="15" customHeight="1">
      <c r="A146" s="1042"/>
      <c r="B146" s="1036"/>
      <c r="C146" s="1029"/>
      <c r="D146" s="1030" t="s">
        <v>610</v>
      </c>
      <c r="E146" s="1031">
        <f t="shared" si="1"/>
        <v>0</v>
      </c>
      <c r="F146" s="1032"/>
      <c r="G146" s="1033"/>
      <c r="H146" s="1034"/>
      <c r="I146" s="1037"/>
    </row>
    <row r="147" spans="1:9" ht="15" customHeight="1">
      <c r="A147" s="1042"/>
      <c r="B147" s="1038"/>
      <c r="C147" s="1024"/>
      <c r="D147" s="1025" t="s">
        <v>610</v>
      </c>
      <c r="E147" s="1026">
        <f t="shared" si="1"/>
        <v>0</v>
      </c>
      <c r="F147" s="1027"/>
      <c r="G147" s="1025"/>
      <c r="H147" s="1028"/>
      <c r="I147" s="1039"/>
    </row>
    <row r="148" spans="1:9" ht="15" customHeight="1">
      <c r="A148" s="1043"/>
      <c r="B148" s="1036"/>
      <c r="C148" s="1029"/>
      <c r="D148" s="1030" t="s">
        <v>610</v>
      </c>
      <c r="E148" s="1031">
        <f t="shared" si="1"/>
        <v>0</v>
      </c>
      <c r="F148" s="1032"/>
      <c r="G148" s="1033"/>
      <c r="H148" s="1034"/>
      <c r="I148" s="1037"/>
    </row>
    <row r="149" spans="1:9" ht="15" customHeight="1" thickBot="1">
      <c r="A149" s="1042"/>
      <c r="B149" s="1095"/>
      <c r="C149" s="1096"/>
      <c r="D149" s="1097" t="s">
        <v>610</v>
      </c>
      <c r="E149" s="1098">
        <f t="shared" si="1"/>
        <v>0</v>
      </c>
      <c r="F149" s="1099"/>
      <c r="G149" s="1097"/>
      <c r="H149" s="1100"/>
      <c r="I149" s="1101"/>
    </row>
    <row r="150" spans="1:9" ht="4.5" customHeight="1"/>
    <row r="151" spans="1:9" ht="3.75" customHeight="1">
      <c r="B151" s="1066"/>
      <c r="C151" s="1067"/>
      <c r="D151" s="1066"/>
      <c r="E151" s="1068"/>
      <c r="F151" s="1066"/>
      <c r="G151" s="1069"/>
      <c r="H151" s="1070"/>
      <c r="I151" s="1066"/>
    </row>
    <row r="152" spans="1:9">
      <c r="B152" s="1102" t="s">
        <v>643</v>
      </c>
      <c r="C152" s="1102"/>
      <c r="D152" s="1102"/>
      <c r="E152" s="1102"/>
      <c r="F152" s="1102"/>
      <c r="G152" s="1102"/>
      <c r="H152" s="1102"/>
      <c r="I152" s="1102"/>
    </row>
    <row r="153" spans="1:9">
      <c r="B153" s="1103" t="s">
        <v>648</v>
      </c>
      <c r="C153" s="1092"/>
      <c r="D153" s="1065"/>
      <c r="E153" s="1075"/>
      <c r="F153" s="1065"/>
      <c r="G153" s="1076"/>
      <c r="H153" s="1093"/>
      <c r="I153" s="1065"/>
    </row>
    <row r="154" spans="1:9">
      <c r="I154" s="146" t="s">
        <v>323</v>
      </c>
    </row>
  </sheetData>
  <mergeCells count="55">
    <mergeCell ref="B152:I152"/>
    <mergeCell ref="D109:E110"/>
    <mergeCell ref="G109:I110"/>
    <mergeCell ref="A112:A113"/>
    <mergeCell ref="B112:B113"/>
    <mergeCell ref="C112:C113"/>
    <mergeCell ref="D112:D113"/>
    <mergeCell ref="E112:E113"/>
    <mergeCell ref="F112:H112"/>
    <mergeCell ref="I112:I113"/>
    <mergeCell ref="I60:I61"/>
    <mergeCell ref="B100:I100"/>
    <mergeCell ref="H103:I104"/>
    <mergeCell ref="B105:I105"/>
    <mergeCell ref="D107:E108"/>
    <mergeCell ref="G107:I108"/>
    <mergeCell ref="A60:A61"/>
    <mergeCell ref="B60:B61"/>
    <mergeCell ref="C60:C61"/>
    <mergeCell ref="D60:D61"/>
    <mergeCell ref="E60:E61"/>
    <mergeCell ref="F60:H60"/>
    <mergeCell ref="B46:I46"/>
    <mergeCell ref="H51:I52"/>
    <mergeCell ref="B53:I53"/>
    <mergeCell ref="D55:E56"/>
    <mergeCell ref="G55:I56"/>
    <mergeCell ref="D57:E58"/>
    <mergeCell ref="G57:I58"/>
    <mergeCell ref="B30:B31"/>
    <mergeCell ref="H36:I36"/>
    <mergeCell ref="F38:H38"/>
    <mergeCell ref="B40:C40"/>
    <mergeCell ref="B43:B44"/>
    <mergeCell ref="I43:I44"/>
    <mergeCell ref="I14:I15"/>
    <mergeCell ref="B20:B21"/>
    <mergeCell ref="B24:B25"/>
    <mergeCell ref="C24:C25"/>
    <mergeCell ref="D24:D25"/>
    <mergeCell ref="E24:E25"/>
    <mergeCell ref="F24:H24"/>
    <mergeCell ref="I24:I25"/>
    <mergeCell ref="A14:A15"/>
    <mergeCell ref="B14:B15"/>
    <mergeCell ref="C14:C15"/>
    <mergeCell ref="D14:D15"/>
    <mergeCell ref="E14:E15"/>
    <mergeCell ref="F14:H14"/>
    <mergeCell ref="H1:I2"/>
    <mergeCell ref="B3:I3"/>
    <mergeCell ref="D9:E10"/>
    <mergeCell ref="G9:I10"/>
    <mergeCell ref="D11:E12"/>
    <mergeCell ref="G11:I12"/>
  </mergeCells>
  <phoneticPr fontId="2" type="noConversion"/>
  <pageMargins left="0.19685039370078741" right="0.19685039370078741" top="0.39370078740157483" bottom="0.35433070866141736" header="0" footer="0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6</vt:i4>
      </vt:variant>
    </vt:vector>
  </HeadingPairs>
  <TitlesOfParts>
    <vt:vector size="15" baseType="lpstr">
      <vt:lpstr>간이과세자 2013.2.23</vt:lpstr>
      <vt:lpstr>일반과세자 2016.3.9.</vt:lpstr>
      <vt:lpstr>일반과세자 (수정) 2016.3.9</vt:lpstr>
      <vt:lpstr>구분</vt:lpstr>
      <vt:lpstr>경정청구서</vt:lpstr>
      <vt:lpstr>일반과세자 (수정) (개정 2021.3.16.)</vt:lpstr>
      <vt:lpstr>공제받지 못할 매입세액 명세서</vt:lpstr>
      <vt:lpstr>대손세액 공제(변제)신고서</vt:lpstr>
      <vt:lpstr>대손세액 공제(변제)신고서 (2)</vt:lpstr>
      <vt:lpstr>'간이과세자 2013.2.23'!Print_Area</vt:lpstr>
      <vt:lpstr>경정청구서!Print_Area</vt:lpstr>
      <vt:lpstr>'공제받지 못할 매입세액 명세서'!Print_Area</vt:lpstr>
      <vt:lpstr>'일반과세자 (수정) (개정 2021.3.16.)'!Print_Area</vt:lpstr>
      <vt:lpstr>'일반과세자 (수정) 2016.3.9'!Print_Area</vt:lpstr>
      <vt:lpstr>'일반과세자 2016.3.9.'!Print_Area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Microsoft</cp:lastModifiedBy>
  <cp:lastPrinted>2021-06-22T11:13:56Z</cp:lastPrinted>
  <dcterms:created xsi:type="dcterms:W3CDTF">2013-11-06T04:10:30Z</dcterms:created>
  <dcterms:modified xsi:type="dcterms:W3CDTF">2021-06-22T11:20:11Z</dcterms:modified>
</cp:coreProperties>
</file>