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13_ncr:1_{86098427-46CA-4C07-BA4C-0C2B88B8010C}" xr6:coauthVersionLast="47" xr6:coauthVersionMax="47" xr10:uidLastSave="{00000000-0000-0000-0000-000000000000}"/>
  <bookViews>
    <workbookView xWindow="-60" yWindow="-60" windowWidth="28920" windowHeight="16320" xr2:uid="{4F6AD4B2-07C1-41D8-BD9F-7D0122D9C148}"/>
  </bookViews>
  <sheets>
    <sheet name="위약금(타소득금액이 없을 경우)" sheetId="1" r:id="rId1"/>
    <sheet name="본래종합소득금액" sheetId="3" r:id="rId2"/>
    <sheet name="본래종합소득금액 (위약금(기타소득)추가)" sheetId="4" r:id="rId3"/>
    <sheet name="소득세율" sheetId="2" r:id="rId4"/>
  </sheets>
  <definedNames>
    <definedName name="소득세율">소득세율!$B$7:$E$14</definedName>
    <definedName name="지방세율">소득세율!$G$7:$J$14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4" l="1"/>
  <c r="I52" i="4"/>
  <c r="F52" i="4"/>
  <c r="C52" i="4"/>
  <c r="L39" i="4"/>
  <c r="I39" i="4"/>
  <c r="F39" i="4"/>
  <c r="C39" i="4"/>
  <c r="L35" i="4"/>
  <c r="I35" i="4"/>
  <c r="F35" i="4"/>
  <c r="M35" i="4"/>
  <c r="J35" i="4"/>
  <c r="G35" i="4"/>
  <c r="C35" i="4"/>
  <c r="D35" i="4"/>
  <c r="D35" i="3"/>
  <c r="D22" i="3"/>
  <c r="L26" i="4"/>
  <c r="I26" i="4"/>
  <c r="F26" i="4"/>
  <c r="C26" i="4"/>
  <c r="C57" i="4"/>
  <c r="L49" i="4"/>
  <c r="I49" i="4"/>
  <c r="F49" i="4"/>
  <c r="L48" i="4"/>
  <c r="I48" i="4"/>
  <c r="F48" i="4"/>
  <c r="L36" i="4"/>
  <c r="I36" i="4"/>
  <c r="F36" i="4"/>
  <c r="L30" i="4"/>
  <c r="I30" i="4"/>
  <c r="F30" i="4"/>
  <c r="C29" i="4"/>
  <c r="C31" i="4" s="1"/>
  <c r="I24" i="4"/>
  <c r="L24" i="4" s="1"/>
  <c r="F24" i="4"/>
  <c r="F22" i="4"/>
  <c r="F29" i="4" s="1"/>
  <c r="L11" i="4"/>
  <c r="F11" i="4"/>
  <c r="C9" i="4"/>
  <c r="C10" i="4" s="1"/>
  <c r="I8" i="4"/>
  <c r="F8" i="4"/>
  <c r="L49" i="3"/>
  <c r="L48" i="3"/>
  <c r="I49" i="3"/>
  <c r="I48" i="3"/>
  <c r="F49" i="3"/>
  <c r="F48" i="3"/>
  <c r="L36" i="3"/>
  <c r="L35" i="3"/>
  <c r="I36" i="3"/>
  <c r="I35" i="3"/>
  <c r="F36" i="3"/>
  <c r="F35" i="3"/>
  <c r="L30" i="3"/>
  <c r="I30" i="3"/>
  <c r="F30" i="3"/>
  <c r="F39" i="3"/>
  <c r="I39" i="3" s="1"/>
  <c r="L39" i="3" s="1"/>
  <c r="F24" i="3"/>
  <c r="I24" i="3" s="1"/>
  <c r="L24" i="3" s="1"/>
  <c r="F22" i="3"/>
  <c r="I22" i="3" s="1"/>
  <c r="L22" i="3" s="1"/>
  <c r="C57" i="3"/>
  <c r="L11" i="3"/>
  <c r="F11" i="3"/>
  <c r="C9" i="3"/>
  <c r="C10" i="3" s="1"/>
  <c r="I8" i="3"/>
  <c r="I57" i="3" s="1"/>
  <c r="F8" i="3"/>
  <c r="F57" i="3" s="1"/>
  <c r="M15" i="1"/>
  <c r="J15" i="1"/>
  <c r="G15" i="1"/>
  <c r="D15" i="1"/>
  <c r="L9" i="1"/>
  <c r="I9" i="1"/>
  <c r="F9" i="1"/>
  <c r="C9" i="1"/>
  <c r="C10" i="1" s="1"/>
  <c r="C12" i="1" s="1"/>
  <c r="C13" i="1" s="1"/>
  <c r="C46" i="1" s="1"/>
  <c r="I8" i="1"/>
  <c r="I51" i="1" s="1"/>
  <c r="C51" i="1"/>
  <c r="J14" i="2"/>
  <c r="J13" i="2"/>
  <c r="J12" i="2"/>
  <c r="J11" i="2"/>
  <c r="J10" i="2"/>
  <c r="J9" i="2"/>
  <c r="J8" i="2"/>
  <c r="I14" i="2"/>
  <c r="I13" i="2"/>
  <c r="I12" i="2"/>
  <c r="I11" i="2"/>
  <c r="I10" i="2"/>
  <c r="I9" i="2"/>
  <c r="I8" i="2"/>
  <c r="I7" i="2"/>
  <c r="G14" i="2"/>
  <c r="G13" i="2"/>
  <c r="G12" i="2"/>
  <c r="G11" i="2"/>
  <c r="G10" i="2"/>
  <c r="G9" i="2"/>
  <c r="G8" i="2"/>
  <c r="B14" i="2"/>
  <c r="B13" i="2"/>
  <c r="B12" i="2"/>
  <c r="B11" i="2"/>
  <c r="B10" i="2"/>
  <c r="B9" i="2"/>
  <c r="B8" i="2"/>
  <c r="L11" i="1"/>
  <c r="L8" i="1"/>
  <c r="F8" i="1"/>
  <c r="F51" i="1" s="1"/>
  <c r="F11" i="1"/>
  <c r="C64" i="4" l="1"/>
  <c r="C66" i="4" s="1"/>
  <c r="C68" i="4" s="1"/>
  <c r="C69" i="4" s="1"/>
  <c r="F31" i="4"/>
  <c r="F64" i="4"/>
  <c r="C44" i="4"/>
  <c r="C33" i="4"/>
  <c r="C32" i="4"/>
  <c r="C34" i="4" s="1"/>
  <c r="C19" i="4"/>
  <c r="C12" i="4"/>
  <c r="I9" i="4"/>
  <c r="I10" i="4" s="1"/>
  <c r="C71" i="4"/>
  <c r="C73" i="4" s="1"/>
  <c r="C75" i="4" s="1"/>
  <c r="C76" i="4" s="1"/>
  <c r="L8" i="4"/>
  <c r="I22" i="4"/>
  <c r="F57" i="4"/>
  <c r="I57" i="4"/>
  <c r="F9" i="4"/>
  <c r="F10" i="4" s="1"/>
  <c r="L8" i="3"/>
  <c r="L57" i="3" s="1"/>
  <c r="C19" i="3"/>
  <c r="C29" i="3" s="1"/>
  <c r="C12" i="3"/>
  <c r="F9" i="3"/>
  <c r="F10" i="3" s="1"/>
  <c r="I9" i="3"/>
  <c r="I10" i="3"/>
  <c r="L10" i="1"/>
  <c r="L19" i="1" s="1"/>
  <c r="L26" i="1" s="1"/>
  <c r="L29" i="1" s="1"/>
  <c r="L31" i="1" s="1"/>
  <c r="L33" i="1" s="1"/>
  <c r="I10" i="1"/>
  <c r="I19" i="1" s="1"/>
  <c r="I26" i="1" s="1"/>
  <c r="I29" i="1" s="1"/>
  <c r="L51" i="1"/>
  <c r="L41" i="1"/>
  <c r="L32" i="1"/>
  <c r="C36" i="1"/>
  <c r="C19" i="1"/>
  <c r="C26" i="1" s="1"/>
  <c r="C29" i="1" s="1"/>
  <c r="C14" i="1"/>
  <c r="F10" i="1"/>
  <c r="F19" i="4" l="1"/>
  <c r="F12" i="4"/>
  <c r="I19" i="4"/>
  <c r="I12" i="4"/>
  <c r="C13" i="4"/>
  <c r="C14" i="4" s="1"/>
  <c r="C37" i="4"/>
  <c r="C40" i="4"/>
  <c r="L57" i="4"/>
  <c r="L10" i="4"/>
  <c r="L9" i="4"/>
  <c r="C46" i="4"/>
  <c r="C45" i="4"/>
  <c r="C47" i="4" s="1"/>
  <c r="C50" i="4" s="1"/>
  <c r="C53" i="4" s="1"/>
  <c r="L22" i="4"/>
  <c r="L29" i="4" s="1"/>
  <c r="I29" i="4"/>
  <c r="F71" i="4"/>
  <c r="F73" i="4" s="1"/>
  <c r="F75" i="4" s="1"/>
  <c r="F76" i="4" s="1"/>
  <c r="F66" i="4"/>
  <c r="F68" i="4" s="1"/>
  <c r="F69" i="4" s="1"/>
  <c r="F44" i="4"/>
  <c r="F33" i="4"/>
  <c r="F32" i="4"/>
  <c r="L9" i="3"/>
  <c r="L10" i="3" s="1"/>
  <c r="F12" i="3"/>
  <c r="F19" i="3"/>
  <c r="F29" i="3" s="1"/>
  <c r="L19" i="3"/>
  <c r="L29" i="3" s="1"/>
  <c r="L12" i="3"/>
  <c r="I19" i="3"/>
  <c r="I29" i="3" s="1"/>
  <c r="I12" i="3"/>
  <c r="C13" i="3"/>
  <c r="C64" i="3"/>
  <c r="C31" i="3"/>
  <c r="L12" i="1"/>
  <c r="L36" i="1" s="1"/>
  <c r="L58" i="1"/>
  <c r="L65" i="1" s="1"/>
  <c r="L67" i="1" s="1"/>
  <c r="L69" i="1" s="1"/>
  <c r="L70" i="1" s="1"/>
  <c r="I31" i="1"/>
  <c r="I41" i="1" s="1"/>
  <c r="I42" i="1" s="1"/>
  <c r="I58" i="1"/>
  <c r="L60" i="1"/>
  <c r="L62" i="1" s="1"/>
  <c r="L63" i="1" s="1"/>
  <c r="C31" i="1"/>
  <c r="C41" i="1" s="1"/>
  <c r="C58" i="1"/>
  <c r="I12" i="1"/>
  <c r="I36" i="1" s="1"/>
  <c r="L34" i="1"/>
  <c r="L37" i="1" s="1"/>
  <c r="C15" i="1"/>
  <c r="L43" i="1"/>
  <c r="L42" i="1"/>
  <c r="C33" i="1"/>
  <c r="C32" i="1"/>
  <c r="F12" i="1"/>
  <c r="F36" i="1" s="1"/>
  <c r="F19" i="1"/>
  <c r="F26" i="1" s="1"/>
  <c r="F29" i="1" s="1"/>
  <c r="L13" i="1"/>
  <c r="F34" i="4" l="1"/>
  <c r="F40" i="4" s="1"/>
  <c r="F37" i="4"/>
  <c r="C15" i="4"/>
  <c r="D15" i="4" s="1"/>
  <c r="C55" i="4"/>
  <c r="L19" i="4"/>
  <c r="L12" i="4"/>
  <c r="I13" i="4"/>
  <c r="I14" i="4" s="1"/>
  <c r="F46" i="4"/>
  <c r="F45" i="4"/>
  <c r="I31" i="4"/>
  <c r="I64" i="4"/>
  <c r="F13" i="4"/>
  <c r="F14" i="4" s="1"/>
  <c r="L64" i="4"/>
  <c r="L31" i="4"/>
  <c r="C14" i="3"/>
  <c r="C15" i="3"/>
  <c r="D15" i="3" s="1"/>
  <c r="L13" i="3"/>
  <c r="L44" i="1"/>
  <c r="C44" i="3"/>
  <c r="C33" i="3"/>
  <c r="C32" i="3"/>
  <c r="L64" i="3"/>
  <c r="L31" i="3"/>
  <c r="C71" i="3"/>
  <c r="C73" i="3" s="1"/>
  <c r="C75" i="3" s="1"/>
  <c r="C76" i="3" s="1"/>
  <c r="C66" i="3"/>
  <c r="C68" i="3" s="1"/>
  <c r="C69" i="3" s="1"/>
  <c r="I13" i="3"/>
  <c r="F31" i="3"/>
  <c r="F64" i="3"/>
  <c r="C34" i="1"/>
  <c r="C37" i="1" s="1"/>
  <c r="I64" i="3"/>
  <c r="I31" i="3"/>
  <c r="F13" i="3"/>
  <c r="I43" i="1"/>
  <c r="I44" i="1" s="1"/>
  <c r="I32" i="1"/>
  <c r="C60" i="1"/>
  <c r="C62" i="1" s="1"/>
  <c r="C63" i="1" s="1"/>
  <c r="C65" i="1"/>
  <c r="C67" i="1" s="1"/>
  <c r="C69" i="1" s="1"/>
  <c r="C70" i="1" s="1"/>
  <c r="I60" i="1"/>
  <c r="I62" i="1" s="1"/>
  <c r="I63" i="1" s="1"/>
  <c r="I65" i="1"/>
  <c r="I67" i="1" s="1"/>
  <c r="I69" i="1" s="1"/>
  <c r="I70" i="1" s="1"/>
  <c r="F31" i="1"/>
  <c r="F41" i="1" s="1"/>
  <c r="F58" i="1"/>
  <c r="I33" i="1"/>
  <c r="I13" i="1"/>
  <c r="I46" i="1" s="1"/>
  <c r="L14" i="1"/>
  <c r="L15" i="1" s="1"/>
  <c r="L46" i="1"/>
  <c r="L47" i="1" s="1"/>
  <c r="I14" i="1"/>
  <c r="I15" i="1" s="1"/>
  <c r="F13" i="1"/>
  <c r="F46" i="1" s="1"/>
  <c r="F33" i="1"/>
  <c r="F32" i="1"/>
  <c r="C43" i="1"/>
  <c r="C42" i="1"/>
  <c r="F47" i="4" l="1"/>
  <c r="F50" i="4" s="1"/>
  <c r="F53" i="4" s="1"/>
  <c r="F55" i="4" s="1"/>
  <c r="F15" i="4"/>
  <c r="G15" i="4" s="1"/>
  <c r="I15" i="4"/>
  <c r="J15" i="4" s="1"/>
  <c r="I33" i="4"/>
  <c r="I32" i="4"/>
  <c r="I34" i="4" s="1"/>
  <c r="I44" i="4"/>
  <c r="D55" i="4"/>
  <c r="C59" i="4"/>
  <c r="L32" i="4"/>
  <c r="L44" i="4"/>
  <c r="L33" i="4"/>
  <c r="L13" i="4"/>
  <c r="L14" i="4" s="1"/>
  <c r="L71" i="4"/>
  <c r="L73" i="4" s="1"/>
  <c r="L75" i="4" s="1"/>
  <c r="L76" i="4" s="1"/>
  <c r="L66" i="4"/>
  <c r="L68" i="4" s="1"/>
  <c r="L69" i="4" s="1"/>
  <c r="I71" i="4"/>
  <c r="I73" i="4" s="1"/>
  <c r="I75" i="4" s="1"/>
  <c r="I76" i="4" s="1"/>
  <c r="I66" i="4"/>
  <c r="I68" i="4" s="1"/>
  <c r="I69" i="4" s="1"/>
  <c r="I14" i="3"/>
  <c r="C34" i="3"/>
  <c r="F14" i="3"/>
  <c r="L44" i="3"/>
  <c r="L33" i="3"/>
  <c r="L32" i="3"/>
  <c r="L14" i="3"/>
  <c r="F71" i="3"/>
  <c r="F73" i="3" s="1"/>
  <c r="F75" i="3" s="1"/>
  <c r="F76" i="3" s="1"/>
  <c r="F66" i="3"/>
  <c r="F68" i="3" s="1"/>
  <c r="F69" i="3" s="1"/>
  <c r="L71" i="3"/>
  <c r="L73" i="3" s="1"/>
  <c r="L75" i="3" s="1"/>
  <c r="L76" i="3" s="1"/>
  <c r="L66" i="3"/>
  <c r="L68" i="3" s="1"/>
  <c r="L69" i="3" s="1"/>
  <c r="C46" i="3"/>
  <c r="C45" i="3"/>
  <c r="I32" i="3"/>
  <c r="I44" i="3"/>
  <c r="I33" i="3"/>
  <c r="F44" i="3"/>
  <c r="F33" i="3"/>
  <c r="F32" i="3"/>
  <c r="F34" i="3" s="1"/>
  <c r="I71" i="3"/>
  <c r="I73" i="3" s="1"/>
  <c r="I75" i="3" s="1"/>
  <c r="I76" i="3" s="1"/>
  <c r="I66" i="3"/>
  <c r="I68" i="3" s="1"/>
  <c r="I69" i="3" s="1"/>
  <c r="I15" i="3"/>
  <c r="J15" i="3" s="1"/>
  <c r="I34" i="1"/>
  <c r="I37" i="1" s="1"/>
  <c r="I47" i="1"/>
  <c r="F65" i="1"/>
  <c r="F67" i="1" s="1"/>
  <c r="F69" i="1" s="1"/>
  <c r="F70" i="1" s="1"/>
  <c r="F60" i="1"/>
  <c r="F62" i="1" s="1"/>
  <c r="F63" i="1" s="1"/>
  <c r="C44" i="1"/>
  <c r="C47" i="1" s="1"/>
  <c r="C49" i="1" s="1"/>
  <c r="F14" i="1"/>
  <c r="F15" i="1" s="1"/>
  <c r="L49" i="1"/>
  <c r="F34" i="1"/>
  <c r="F37" i="1" s="1"/>
  <c r="F43" i="1"/>
  <c r="F42" i="1"/>
  <c r="L34" i="4" l="1"/>
  <c r="L37" i="4" s="1"/>
  <c r="L15" i="4"/>
  <c r="M15" i="4" s="1"/>
  <c r="L40" i="4"/>
  <c r="I40" i="4"/>
  <c r="I37" i="4"/>
  <c r="I46" i="4"/>
  <c r="I47" i="4"/>
  <c r="I50" i="4" s="1"/>
  <c r="I53" i="4" s="1"/>
  <c r="I45" i="4"/>
  <c r="D59" i="4"/>
  <c r="C78" i="4"/>
  <c r="D78" i="4" s="1"/>
  <c r="L46" i="4"/>
  <c r="L47" i="4" s="1"/>
  <c r="L50" i="4" s="1"/>
  <c r="L53" i="4" s="1"/>
  <c r="L45" i="4"/>
  <c r="G55" i="4"/>
  <c r="F59" i="4"/>
  <c r="F40" i="3"/>
  <c r="F37" i="3"/>
  <c r="C40" i="3"/>
  <c r="C37" i="3"/>
  <c r="L34" i="3"/>
  <c r="C47" i="3"/>
  <c r="I34" i="3"/>
  <c r="C53" i="1"/>
  <c r="D49" i="1"/>
  <c r="I49" i="1"/>
  <c r="F46" i="3"/>
  <c r="F45" i="3"/>
  <c r="L15" i="3"/>
  <c r="M15" i="3" s="1"/>
  <c r="L46" i="3"/>
  <c r="L45" i="3"/>
  <c r="L47" i="3" s="1"/>
  <c r="F15" i="3"/>
  <c r="G15" i="3" s="1"/>
  <c r="L53" i="1"/>
  <c r="M49" i="1"/>
  <c r="I46" i="3"/>
  <c r="I45" i="3"/>
  <c r="F44" i="1"/>
  <c r="F47" i="1" s="1"/>
  <c r="F49" i="1" s="1"/>
  <c r="L55" i="4" l="1"/>
  <c r="M55" i="4" s="1"/>
  <c r="G59" i="4"/>
  <c r="F78" i="4"/>
  <c r="G78" i="4" s="1"/>
  <c r="I55" i="4"/>
  <c r="L50" i="3"/>
  <c r="L53" i="3" s="1"/>
  <c r="C55" i="3"/>
  <c r="D55" i="3" s="1"/>
  <c r="C50" i="3"/>
  <c r="C53" i="3" s="1"/>
  <c r="I47" i="3"/>
  <c r="I40" i="3"/>
  <c r="I37" i="3"/>
  <c r="L37" i="3"/>
  <c r="L40" i="3"/>
  <c r="L55" i="3" s="1"/>
  <c r="F47" i="3"/>
  <c r="C72" i="1"/>
  <c r="D72" i="1" s="1"/>
  <c r="D53" i="1"/>
  <c r="F53" i="1"/>
  <c r="G49" i="1"/>
  <c r="I53" i="1"/>
  <c r="J49" i="1"/>
  <c r="L72" i="1"/>
  <c r="M72" i="1" s="1"/>
  <c r="M53" i="1"/>
  <c r="L59" i="4" l="1"/>
  <c r="M59" i="4" s="1"/>
  <c r="J55" i="4"/>
  <c r="I59" i="4"/>
  <c r="L59" i="3"/>
  <c r="L78" i="3" s="1"/>
  <c r="M78" i="3" s="1"/>
  <c r="M55" i="3"/>
  <c r="C59" i="3"/>
  <c r="D59" i="3" s="1"/>
  <c r="F55" i="3"/>
  <c r="F59" i="3" s="1"/>
  <c r="F78" i="3" s="1"/>
  <c r="G78" i="3" s="1"/>
  <c r="F50" i="3"/>
  <c r="F53" i="3" s="1"/>
  <c r="I50" i="3"/>
  <c r="I53" i="3" s="1"/>
  <c r="I55" i="3" s="1"/>
  <c r="M59" i="3"/>
  <c r="F72" i="1"/>
  <c r="G72" i="1" s="1"/>
  <c r="G53" i="1"/>
  <c r="I72" i="1"/>
  <c r="J72" i="1" s="1"/>
  <c r="J53" i="1"/>
  <c r="L78" i="4" l="1"/>
  <c r="M78" i="4" s="1"/>
  <c r="I78" i="4"/>
  <c r="J78" i="4" s="1"/>
  <c r="J59" i="4"/>
  <c r="C78" i="3"/>
  <c r="D78" i="3" s="1"/>
  <c r="I59" i="3"/>
  <c r="J55" i="3"/>
  <c r="G59" i="3"/>
  <c r="G55" i="3"/>
  <c r="I78" i="3" l="1"/>
  <c r="J78" i="3" s="1"/>
  <c r="J59" i="3"/>
</calcChain>
</file>

<file path=xl/sharedStrings.xml><?xml version="1.0" encoding="utf-8"?>
<sst xmlns="http://schemas.openxmlformats.org/spreadsheetml/2006/main" count="643" uniqueCount="52">
  <si>
    <t>필요경비 없는 기타소득</t>
    <phoneticPr fontId="2" type="noConversion"/>
  </si>
  <si>
    <t>지급총액</t>
    <phoneticPr fontId="2" type="noConversion"/>
  </si>
  <si>
    <t>필요경비</t>
    <phoneticPr fontId="2" type="noConversion"/>
  </si>
  <si>
    <t>소득금액</t>
    <phoneticPr fontId="2" type="noConversion"/>
  </si>
  <si>
    <t>세율</t>
    <phoneticPr fontId="2" type="noConversion"/>
  </si>
  <si>
    <t>소득세</t>
    <phoneticPr fontId="2" type="noConversion"/>
  </si>
  <si>
    <t>지방소득세</t>
    <phoneticPr fontId="2" type="noConversion"/>
  </si>
  <si>
    <t>차인지급액</t>
    <phoneticPr fontId="2" type="noConversion"/>
  </si>
  <si>
    <t xml:space="preserve"> 3. 부동산매매계약후 계약불이행으로 인하여 일방 당사자가 받은 위약금 또는 해약금</t>
    <phoneticPr fontId="2" type="noConversion"/>
  </si>
  <si>
    <t>코드</t>
    <phoneticPr fontId="2" type="noConversion"/>
  </si>
  <si>
    <t>구분명</t>
    <phoneticPr fontId="2" type="noConversion"/>
  </si>
  <si>
    <t>Case 1. 매도인이 위약 또는 해약으로 인하여 매수인이 받는 위약금</t>
    <phoneticPr fontId="2" type="noConversion"/>
  </si>
  <si>
    <t>매수인 종합소득금액</t>
    <phoneticPr fontId="2" type="noConversion"/>
  </si>
  <si>
    <t>기타 소득금액</t>
    <phoneticPr fontId="2" type="noConversion"/>
  </si>
  <si>
    <t>기타소득</t>
    <phoneticPr fontId="2" type="noConversion"/>
  </si>
  <si>
    <t>원천징수 세액계</t>
    <phoneticPr fontId="2" type="noConversion"/>
  </si>
  <si>
    <t>매도인 종합소득금액</t>
    <phoneticPr fontId="2" type="noConversion"/>
  </si>
  <si>
    <t>과세표준</t>
    <phoneticPr fontId="2" type="noConversion"/>
  </si>
  <si>
    <t>초과</t>
    <phoneticPr fontId="2" type="noConversion"/>
  </si>
  <si>
    <t>이하</t>
    <phoneticPr fontId="2" type="noConversion"/>
  </si>
  <si>
    <t>누진공제</t>
    <phoneticPr fontId="2" type="noConversion"/>
  </si>
  <si>
    <t>종합소득세 과세표준</t>
    <phoneticPr fontId="2" type="noConversion"/>
  </si>
  <si>
    <t>기타소득금액</t>
    <phoneticPr fontId="2" type="noConversion"/>
  </si>
  <si>
    <t>종합소득금액</t>
    <phoneticPr fontId="2" type="noConversion"/>
  </si>
  <si>
    <t>사업소득금액</t>
    <phoneticPr fontId="2" type="noConversion"/>
  </si>
  <si>
    <t>근로소득금액</t>
    <phoneticPr fontId="2" type="noConversion"/>
  </si>
  <si>
    <t>부동산임대소득금액</t>
    <phoneticPr fontId="2" type="noConversion"/>
  </si>
  <si>
    <t>연금소득금액</t>
    <phoneticPr fontId="2" type="noConversion"/>
  </si>
  <si>
    <t>이자소득금액</t>
    <phoneticPr fontId="2" type="noConversion"/>
  </si>
  <si>
    <t>배당소득금액</t>
    <phoneticPr fontId="2" type="noConversion"/>
  </si>
  <si>
    <t>산출세액</t>
    <phoneticPr fontId="2" type="noConversion"/>
  </si>
  <si>
    <t>중간예납</t>
    <phoneticPr fontId="2" type="noConversion"/>
  </si>
  <si>
    <t>기납부세액(원천)</t>
    <phoneticPr fontId="2" type="noConversion"/>
  </si>
  <si>
    <t>차가감납부세액</t>
    <phoneticPr fontId="2" type="noConversion"/>
  </si>
  <si>
    <t>지방소득세 과세표준</t>
    <phoneticPr fontId="2" type="noConversion"/>
  </si>
  <si>
    <t>실 부담세액</t>
    <phoneticPr fontId="2" type="noConversion"/>
  </si>
  <si>
    <t>수입금액</t>
    <phoneticPr fontId="2" type="noConversion"/>
  </si>
  <si>
    <t>차감 수입금액</t>
    <phoneticPr fontId="2" type="noConversion"/>
  </si>
  <si>
    <t>소득금액에 따른 건강보험 및 국민연금 부담액 증가 (1년간)</t>
    <phoneticPr fontId="2" type="noConversion"/>
  </si>
  <si>
    <t>국민연금(12개월)</t>
    <phoneticPr fontId="2" type="noConversion"/>
  </si>
  <si>
    <t>최고</t>
    <phoneticPr fontId="2" type="noConversion"/>
  </si>
  <si>
    <t>min</t>
    <phoneticPr fontId="2" type="noConversion"/>
  </si>
  <si>
    <t>12달</t>
    <phoneticPr fontId="2" type="noConversion"/>
  </si>
  <si>
    <t>건강보험(12개월)</t>
    <phoneticPr fontId="2" type="noConversion"/>
  </si>
  <si>
    <t xml:space="preserve">     2020년귀속 이후 300만원 이하 분리과세</t>
    <phoneticPr fontId="2" type="noConversion"/>
  </si>
  <si>
    <t>기본공제(소득공제)</t>
    <phoneticPr fontId="2" type="noConversion"/>
  </si>
  <si>
    <t>4대보험 직장가입자일 경우 해서 지역(점수표등)은 모르겠음.</t>
    <phoneticPr fontId="2" type="noConversion"/>
  </si>
  <si>
    <t>Case 2. 매수인이 위약 또는 해약으로 인하여 매도인이 받는 위약금(이미 계약금을 받았으므로 원천징수를 안함)</t>
    <phoneticPr fontId="2" type="noConversion"/>
  </si>
  <si>
    <t>(※ 코드 : 74 주택입주지체상금은 (필요경비 80%)</t>
    <phoneticPr fontId="2" type="noConversion"/>
  </si>
  <si>
    <t>세액감면</t>
    <phoneticPr fontId="2" type="noConversion"/>
  </si>
  <si>
    <t>세액공제</t>
    <phoneticPr fontId="2" type="noConversion"/>
  </si>
  <si>
    <t>결정세액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</si>
</sst>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-* #,##0_-;[Red]\▲\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7030A0"/>
      <name val="맑은 고딕"/>
      <family val="2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7" tint="-0.499984740745262"/>
      <name val="맑은 고딕"/>
      <family val="3"/>
      <charset val="129"/>
      <scheme val="minor"/>
    </font>
    <font>
      <b/>
      <sz val="14"/>
      <color rgb="FFC0000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9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0" xfId="2" applyFont="1">
      <alignment vertical="center"/>
    </xf>
    <xf numFmtId="10" fontId="0" fillId="0" borderId="1" xfId="0" applyNumberFormat="1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41" fontId="0" fillId="0" borderId="4" xfId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3" fontId="4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3" fontId="5" fillId="0" borderId="0" xfId="0" applyNumberFormat="1" applyFont="1">
      <alignment vertical="center"/>
    </xf>
    <xf numFmtId="3" fontId="6" fillId="2" borderId="7" xfId="0" applyNumberFormat="1" applyFont="1" applyFill="1" applyBorder="1">
      <alignment vertical="center"/>
    </xf>
    <xf numFmtId="9" fontId="3" fillId="0" borderId="0" xfId="0" applyNumberFormat="1" applyFont="1" applyAlignment="1">
      <alignment horizontal="left" vertical="center"/>
    </xf>
    <xf numFmtId="0" fontId="0" fillId="2" borderId="1" xfId="0" applyFill="1" applyBorder="1">
      <alignment vertical="center"/>
    </xf>
    <xf numFmtId="41" fontId="0" fillId="2" borderId="3" xfId="1" applyFont="1" applyFill="1" applyBorder="1">
      <alignment vertical="center"/>
    </xf>
    <xf numFmtId="41" fontId="4" fillId="0" borderId="1" xfId="1" applyFont="1" applyBorder="1">
      <alignment vertical="center"/>
    </xf>
    <xf numFmtId="176" fontId="0" fillId="0" borderId="1" xfId="1" applyNumberFormat="1" applyFont="1" applyBorder="1">
      <alignment vertical="center"/>
    </xf>
    <xf numFmtId="10" fontId="7" fillId="0" borderId="1" xfId="2" applyNumberFormat="1" applyFont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0" fontId="8" fillId="3" borderId="0" xfId="0" applyFont="1" applyFill="1">
      <alignment vertical="center"/>
    </xf>
    <xf numFmtId="0" fontId="9" fillId="0" borderId="0" xfId="0" applyFont="1">
      <alignment vertical="center"/>
    </xf>
    <xf numFmtId="0" fontId="6" fillId="4" borderId="9" xfId="0" applyFont="1" applyFill="1" applyBorder="1" applyAlignment="1">
      <alignment horizontal="center" vertical="center"/>
    </xf>
    <xf numFmtId="10" fontId="0" fillId="0" borderId="0" xfId="2" applyNumberFormat="1" applyFont="1">
      <alignment vertical="center"/>
    </xf>
    <xf numFmtId="3" fontId="7" fillId="0" borderId="1" xfId="0" applyNumberFormat="1" applyFont="1" applyBorder="1">
      <alignment vertical="center"/>
    </xf>
    <xf numFmtId="10" fontId="6" fillId="3" borderId="0" xfId="2" applyNumberFormat="1" applyFont="1" applyFill="1">
      <alignment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176" fontId="4" fillId="0" borderId="1" xfId="1" applyNumberFormat="1" applyFont="1" applyBorder="1">
      <alignment vertical="center"/>
    </xf>
    <xf numFmtId="176" fontId="6" fillId="0" borderId="1" xfId="1" applyNumberFormat="1" applyFont="1" applyBorder="1">
      <alignment vertical="center"/>
    </xf>
    <xf numFmtId="176" fontId="10" fillId="0" borderId="1" xfId="1" applyNumberFormat="1" applyFont="1" applyBorder="1">
      <alignment vertical="center"/>
    </xf>
    <xf numFmtId="176" fontId="10" fillId="6" borderId="1" xfId="1" applyNumberFormat="1" applyFont="1" applyFill="1" applyBorder="1">
      <alignment vertical="center"/>
    </xf>
    <xf numFmtId="41" fontId="6" fillId="0" borderId="1" xfId="1" applyFont="1" applyBorder="1">
      <alignment vertical="center"/>
    </xf>
    <xf numFmtId="3" fontId="6" fillId="0" borderId="1" xfId="0" applyNumberFormat="1" applyFont="1" applyBorder="1">
      <alignment vertical="center"/>
    </xf>
    <xf numFmtId="176" fontId="0" fillId="7" borderId="1" xfId="1" applyNumberFormat="1" applyFont="1" applyFill="1" applyBorder="1">
      <alignment vertical="center"/>
    </xf>
    <xf numFmtId="41" fontId="6" fillId="2" borderId="3" xfId="1" applyFont="1" applyFill="1" applyBorder="1">
      <alignment vertical="center"/>
    </xf>
    <xf numFmtId="43" fontId="0" fillId="0" borderId="0" xfId="0" applyNumberForma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59A1-8A22-4385-87F5-D30E3777A796}">
  <dimension ref="A1:M72"/>
  <sheetViews>
    <sheetView showGridLines="0" tabSelected="1" workbookViewId="0">
      <selection activeCell="B4" sqref="B4"/>
    </sheetView>
  </sheetViews>
  <sheetFormatPr defaultRowHeight="16.5" x14ac:dyDescent="0.3"/>
  <cols>
    <col min="2" max="2" width="19.625" customWidth="1"/>
    <col min="3" max="3" width="13.875" style="1" bestFit="1" customWidth="1"/>
    <col min="5" max="5" width="18.5" customWidth="1"/>
    <col min="6" max="6" width="13" bestFit="1" customWidth="1"/>
    <col min="8" max="8" width="19.125" customWidth="1"/>
    <col min="9" max="9" width="13" bestFit="1" customWidth="1"/>
    <col min="11" max="11" width="19.125" customWidth="1"/>
    <col min="12" max="12" width="13" bestFit="1" customWidth="1"/>
  </cols>
  <sheetData>
    <row r="1" spans="2:13" ht="20.25" x14ac:dyDescent="0.3">
      <c r="B1" s="29" t="s">
        <v>14</v>
      </c>
      <c r="C1"/>
    </row>
    <row r="2" spans="2:13" x14ac:dyDescent="0.3">
      <c r="B2" s="18" t="s">
        <v>8</v>
      </c>
      <c r="C2"/>
      <c r="H2" t="s">
        <v>38</v>
      </c>
    </row>
    <row r="3" spans="2:13" ht="17.25" thickBot="1" x14ac:dyDescent="0.35">
      <c r="B3" t="s">
        <v>44</v>
      </c>
      <c r="C3"/>
      <c r="E3" t="s">
        <v>48</v>
      </c>
    </row>
    <row r="4" spans="2:13" x14ac:dyDescent="0.3">
      <c r="B4" s="34" t="s">
        <v>9</v>
      </c>
      <c r="C4" s="35" t="s">
        <v>10</v>
      </c>
      <c r="D4" s="36"/>
      <c r="F4" s="2"/>
    </row>
    <row r="5" spans="2:13" ht="17.25" thickBot="1" x14ac:dyDescent="0.35">
      <c r="B5" s="30">
        <v>60</v>
      </c>
      <c r="C5" s="37" t="s">
        <v>0</v>
      </c>
      <c r="D5" s="38"/>
      <c r="F5" s="2">
        <v>0.22</v>
      </c>
      <c r="L5" s="2">
        <v>0.22</v>
      </c>
    </row>
    <row r="6" spans="2:13" x14ac:dyDescent="0.3">
      <c r="C6"/>
    </row>
    <row r="7" spans="2:13" x14ac:dyDescent="0.3">
      <c r="B7" t="s">
        <v>11</v>
      </c>
      <c r="C7"/>
      <c r="H7" t="s">
        <v>47</v>
      </c>
    </row>
    <row r="8" spans="2:13" x14ac:dyDescent="0.3">
      <c r="B8" s="3" t="s">
        <v>1</v>
      </c>
      <c r="C8" s="17">
        <v>100000000</v>
      </c>
      <c r="E8" s="3" t="s">
        <v>1</v>
      </c>
      <c r="F8" s="4">
        <f>TRUNC(C8/(1-F5),-1)</f>
        <v>128205120</v>
      </c>
      <c r="H8" s="3" t="s">
        <v>1</v>
      </c>
      <c r="I8" s="17">
        <f>C8</f>
        <v>100000000</v>
      </c>
      <c r="K8" s="3" t="s">
        <v>1</v>
      </c>
      <c r="L8" s="4">
        <f>TRUNC(I8/(1-L5),-1)</f>
        <v>128205120</v>
      </c>
    </row>
    <row r="9" spans="2:13" x14ac:dyDescent="0.3">
      <c r="B9" s="3" t="s">
        <v>2</v>
      </c>
      <c r="C9" s="22">
        <f>C8*D9</f>
        <v>0</v>
      </c>
      <c r="D9" s="21">
        <v>0</v>
      </c>
      <c r="E9" s="3" t="s">
        <v>2</v>
      </c>
      <c r="F9" s="22">
        <f>F8*G9</f>
        <v>0</v>
      </c>
      <c r="G9" s="21">
        <v>0</v>
      </c>
      <c r="H9" s="3" t="s">
        <v>2</v>
      </c>
      <c r="I9" s="22">
        <f>I8*J9</f>
        <v>0</v>
      </c>
      <c r="J9" s="21">
        <v>0</v>
      </c>
      <c r="K9" s="3" t="s">
        <v>2</v>
      </c>
      <c r="L9" s="22">
        <f>L8*M9</f>
        <v>0</v>
      </c>
      <c r="M9" s="21">
        <v>0</v>
      </c>
    </row>
    <row r="10" spans="2:13" x14ac:dyDescent="0.3">
      <c r="B10" s="3" t="s">
        <v>3</v>
      </c>
      <c r="C10" s="4">
        <f>C8-C9</f>
        <v>100000000</v>
      </c>
      <c r="E10" s="3" t="s">
        <v>3</v>
      </c>
      <c r="F10" s="4">
        <f>F8-F9</f>
        <v>128205120</v>
      </c>
      <c r="H10" s="3" t="s">
        <v>3</v>
      </c>
      <c r="I10" s="4">
        <f>I8-I9</f>
        <v>100000000</v>
      </c>
      <c r="K10" s="3" t="s">
        <v>3</v>
      </c>
      <c r="L10" s="4">
        <f>L8-L9</f>
        <v>128205120</v>
      </c>
    </row>
    <row r="11" spans="2:13" x14ac:dyDescent="0.3">
      <c r="B11" s="3" t="s">
        <v>4</v>
      </c>
      <c r="C11" s="6">
        <v>0.2</v>
      </c>
      <c r="E11" s="3" t="s">
        <v>4</v>
      </c>
      <c r="F11" s="6">
        <f>C11</f>
        <v>0.2</v>
      </c>
      <c r="H11" s="3" t="s">
        <v>4</v>
      </c>
      <c r="I11" s="6">
        <v>0</v>
      </c>
      <c r="K11" s="3" t="s">
        <v>4</v>
      </c>
      <c r="L11" s="6">
        <f>I11</f>
        <v>0</v>
      </c>
    </row>
    <row r="12" spans="2:13" x14ac:dyDescent="0.3">
      <c r="B12" s="3" t="s">
        <v>5</v>
      </c>
      <c r="C12" s="4">
        <f>TRUNC(C10*C11,-1)</f>
        <v>20000000</v>
      </c>
      <c r="E12" s="3" t="s">
        <v>5</v>
      </c>
      <c r="F12" s="4">
        <f>TRUNC(F10*F11,-1)</f>
        <v>25641020</v>
      </c>
      <c r="H12" s="3" t="s">
        <v>5</v>
      </c>
      <c r="I12" s="4">
        <f>TRUNC(I10*I11,-1)</f>
        <v>0</v>
      </c>
      <c r="K12" s="3" t="s">
        <v>5</v>
      </c>
      <c r="L12" s="4">
        <f>TRUNC(L10*L11,-1)</f>
        <v>0</v>
      </c>
    </row>
    <row r="13" spans="2:13" x14ac:dyDescent="0.3">
      <c r="B13" s="3" t="s">
        <v>6</v>
      </c>
      <c r="C13" s="4">
        <f>TRUNC(C12*10%,-1)</f>
        <v>2000000</v>
      </c>
      <c r="E13" s="3" t="s">
        <v>6</v>
      </c>
      <c r="F13" s="4">
        <f>TRUNC(F12*10%,-1)</f>
        <v>2564100</v>
      </c>
      <c r="H13" s="3" t="s">
        <v>6</v>
      </c>
      <c r="I13" s="4">
        <f>TRUNC(I12*10%,-1)</f>
        <v>0</v>
      </c>
      <c r="K13" s="3" t="s">
        <v>6</v>
      </c>
      <c r="L13" s="4">
        <f>TRUNC(L12*10%,-1)</f>
        <v>0</v>
      </c>
    </row>
    <row r="14" spans="2:13" x14ac:dyDescent="0.3">
      <c r="B14" s="3" t="s">
        <v>15</v>
      </c>
      <c r="C14" s="4">
        <f>SUM(C12:C13)</f>
        <v>22000000</v>
      </c>
      <c r="E14" s="3" t="s">
        <v>15</v>
      </c>
      <c r="F14" s="4">
        <f>SUM(F12:F13)</f>
        <v>28205120</v>
      </c>
      <c r="H14" s="3" t="s">
        <v>15</v>
      </c>
      <c r="I14" s="4">
        <f>SUM(I12:I13)</f>
        <v>0</v>
      </c>
      <c r="K14" s="3" t="s">
        <v>15</v>
      </c>
      <c r="L14" s="4">
        <f>SUM(L12:L13)</f>
        <v>0</v>
      </c>
    </row>
    <row r="15" spans="2:13" x14ac:dyDescent="0.3">
      <c r="B15" s="3" t="s">
        <v>7</v>
      </c>
      <c r="C15" s="32">
        <f>C8-C14</f>
        <v>78000000</v>
      </c>
      <c r="D15" s="33">
        <f>C15/C8</f>
        <v>0.78</v>
      </c>
      <c r="E15" s="3" t="s">
        <v>7</v>
      </c>
      <c r="F15" s="32">
        <f>F8-F14</f>
        <v>100000000</v>
      </c>
      <c r="G15" s="33">
        <f>F15/F8</f>
        <v>0.78000004992000316</v>
      </c>
      <c r="H15" s="3" t="s">
        <v>7</v>
      </c>
      <c r="I15" s="32">
        <f>I8-I14</f>
        <v>100000000</v>
      </c>
      <c r="J15" s="33">
        <f>I15/I8</f>
        <v>1</v>
      </c>
      <c r="K15" s="3" t="s">
        <v>7</v>
      </c>
      <c r="L15" s="32">
        <f>L8-L14</f>
        <v>128205120</v>
      </c>
      <c r="M15" s="33">
        <f>L15/L8</f>
        <v>1</v>
      </c>
    </row>
    <row r="16" spans="2:13" x14ac:dyDescent="0.3">
      <c r="C16"/>
    </row>
    <row r="17" spans="1:13" x14ac:dyDescent="0.3">
      <c r="C17"/>
    </row>
    <row r="18" spans="1:13" x14ac:dyDescent="0.3">
      <c r="B18" t="s">
        <v>12</v>
      </c>
      <c r="C18"/>
      <c r="E18" t="s">
        <v>12</v>
      </c>
      <c r="H18" t="s">
        <v>16</v>
      </c>
      <c r="K18" t="s">
        <v>16</v>
      </c>
    </row>
    <row r="19" spans="1:13" x14ac:dyDescent="0.3">
      <c r="B19" s="3" t="s">
        <v>13</v>
      </c>
      <c r="C19" s="4">
        <f>C10</f>
        <v>100000000</v>
      </c>
      <c r="D19" s="31"/>
      <c r="E19" s="3" t="s">
        <v>13</v>
      </c>
      <c r="F19" s="4">
        <f>F10</f>
        <v>128205120</v>
      </c>
      <c r="H19" s="3" t="s">
        <v>13</v>
      </c>
      <c r="I19" s="4">
        <f>I10</f>
        <v>100000000</v>
      </c>
      <c r="K19" s="3" t="s">
        <v>13</v>
      </c>
      <c r="L19" s="4">
        <f>L10</f>
        <v>128205120</v>
      </c>
    </row>
    <row r="20" spans="1:13" x14ac:dyDescent="0.3">
      <c r="C20"/>
    </row>
    <row r="21" spans="1:13" x14ac:dyDescent="0.3">
      <c r="B21" s="28" t="s">
        <v>23</v>
      </c>
      <c r="C21"/>
      <c r="E21" s="28" t="s">
        <v>23</v>
      </c>
      <c r="H21" s="28" t="s">
        <v>23</v>
      </c>
      <c r="K21" s="28" t="s">
        <v>23</v>
      </c>
    </row>
    <row r="22" spans="1:13" x14ac:dyDescent="0.3">
      <c r="B22" s="3" t="s">
        <v>24</v>
      </c>
      <c r="C22" s="8"/>
      <c r="E22" s="3" t="s">
        <v>24</v>
      </c>
      <c r="F22" s="8"/>
      <c r="H22" s="3" t="s">
        <v>24</v>
      </c>
      <c r="I22" s="8"/>
      <c r="K22" s="3" t="s">
        <v>24</v>
      </c>
      <c r="L22" s="8"/>
    </row>
    <row r="23" spans="1:13" x14ac:dyDescent="0.3">
      <c r="B23" s="3" t="s">
        <v>26</v>
      </c>
      <c r="C23" s="8"/>
      <c r="E23" s="3" t="s">
        <v>26</v>
      </c>
      <c r="F23" s="8"/>
      <c r="H23" s="3" t="s">
        <v>26</v>
      </c>
      <c r="I23" s="8"/>
      <c r="K23" s="3" t="s">
        <v>26</v>
      </c>
      <c r="L23" s="8"/>
    </row>
    <row r="24" spans="1:13" x14ac:dyDescent="0.3">
      <c r="B24" s="3" t="s">
        <v>25</v>
      </c>
      <c r="C24" s="8"/>
      <c r="E24" s="3" t="s">
        <v>25</v>
      </c>
      <c r="F24" s="8"/>
      <c r="H24" s="3" t="s">
        <v>25</v>
      </c>
      <c r="I24" s="8"/>
      <c r="K24" s="3" t="s">
        <v>25</v>
      </c>
      <c r="L24" s="8"/>
    </row>
    <row r="25" spans="1:13" x14ac:dyDescent="0.3">
      <c r="B25" s="3" t="s">
        <v>27</v>
      </c>
      <c r="C25" s="8"/>
      <c r="E25" s="3" t="s">
        <v>27</v>
      </c>
      <c r="F25" s="8"/>
      <c r="H25" s="3" t="s">
        <v>27</v>
      </c>
      <c r="I25" s="8"/>
      <c r="K25" s="3" t="s">
        <v>27</v>
      </c>
      <c r="L25" s="8"/>
    </row>
    <row r="26" spans="1:13" x14ac:dyDescent="0.3">
      <c r="B26" s="3" t="s">
        <v>22</v>
      </c>
      <c r="C26" s="8">
        <f>C19</f>
        <v>100000000</v>
      </c>
      <c r="E26" s="3" t="s">
        <v>22</v>
      </c>
      <c r="F26" s="8">
        <f>F19</f>
        <v>128205120</v>
      </c>
      <c r="H26" s="3" t="s">
        <v>22</v>
      </c>
      <c r="I26" s="8">
        <f>I19</f>
        <v>100000000</v>
      </c>
      <c r="K26" s="3" t="s">
        <v>22</v>
      </c>
      <c r="L26" s="8">
        <f>L19</f>
        <v>128205120</v>
      </c>
    </row>
    <row r="27" spans="1:13" x14ac:dyDescent="0.3">
      <c r="B27" s="3" t="s">
        <v>28</v>
      </c>
      <c r="C27" s="8"/>
      <c r="E27" s="3" t="s">
        <v>28</v>
      </c>
      <c r="F27" s="8"/>
      <c r="H27" s="3" t="s">
        <v>28</v>
      </c>
      <c r="I27" s="8"/>
      <c r="K27" s="3" t="s">
        <v>28</v>
      </c>
      <c r="L27" s="8"/>
    </row>
    <row r="28" spans="1:13" ht="17.25" thickBot="1" x14ac:dyDescent="0.35">
      <c r="A28" s="12"/>
      <c r="B28" s="13" t="s">
        <v>29</v>
      </c>
      <c r="C28" s="14"/>
      <c r="D28" s="12"/>
      <c r="E28" s="13" t="s">
        <v>29</v>
      </c>
      <c r="F28" s="14"/>
      <c r="G28" s="15"/>
      <c r="H28" s="13" t="s">
        <v>29</v>
      </c>
      <c r="I28" s="14"/>
      <c r="J28" s="15"/>
      <c r="K28" s="13" t="s">
        <v>29</v>
      </c>
      <c r="L28" s="14"/>
      <c r="M28" s="16"/>
    </row>
    <row r="29" spans="1:13" x14ac:dyDescent="0.3">
      <c r="B29" s="11" t="s">
        <v>23</v>
      </c>
      <c r="C29" s="23">
        <f>SUM(C22:C28)</f>
        <v>100000000</v>
      </c>
      <c r="E29" s="11" t="s">
        <v>23</v>
      </c>
      <c r="F29" s="23">
        <f>SUM(F22:F28)</f>
        <v>128205120</v>
      </c>
      <c r="H29" s="11" t="s">
        <v>23</v>
      </c>
      <c r="I29" s="23">
        <f>SUM(I22:I28)</f>
        <v>100000000</v>
      </c>
      <c r="K29" s="11" t="s">
        <v>23</v>
      </c>
      <c r="L29" s="23">
        <f>SUM(L22:L28)</f>
        <v>128205120</v>
      </c>
    </row>
    <row r="30" spans="1:13" x14ac:dyDescent="0.3">
      <c r="B30" s="3" t="s">
        <v>45</v>
      </c>
      <c r="C30" s="24">
        <v>1500000</v>
      </c>
      <c r="E30" s="3" t="s">
        <v>45</v>
      </c>
      <c r="F30" s="24">
        <v>1500000</v>
      </c>
      <c r="H30" s="3" t="s">
        <v>45</v>
      </c>
      <c r="I30" s="17">
        <v>1500000</v>
      </c>
      <c r="K30" s="3" t="s">
        <v>45</v>
      </c>
      <c r="L30" s="17">
        <v>1500000</v>
      </c>
    </row>
    <row r="31" spans="1:13" x14ac:dyDescent="0.3">
      <c r="B31" s="3" t="s">
        <v>17</v>
      </c>
      <c r="C31" s="8">
        <f>C29-C30</f>
        <v>98500000</v>
      </c>
      <c r="E31" s="3" t="s">
        <v>17</v>
      </c>
      <c r="F31" s="8">
        <f>F29-F30</f>
        <v>126705120</v>
      </c>
      <c r="H31" s="3" t="s">
        <v>17</v>
      </c>
      <c r="I31" s="4">
        <f>I29-I30</f>
        <v>98500000</v>
      </c>
      <c r="K31" s="3" t="s">
        <v>17</v>
      </c>
      <c r="L31" s="4">
        <f>L29-L30</f>
        <v>126705120</v>
      </c>
    </row>
    <row r="32" spans="1:13" x14ac:dyDescent="0.3">
      <c r="B32" s="3" t="s">
        <v>4</v>
      </c>
      <c r="C32" s="27">
        <f>VLOOKUP(C31,소득세율,3)</f>
        <v>0.35</v>
      </c>
      <c r="E32" s="3" t="s">
        <v>4</v>
      </c>
      <c r="F32" s="27">
        <f>VLOOKUP(F31,소득세율,3)</f>
        <v>0.35</v>
      </c>
      <c r="H32" s="3" t="s">
        <v>4</v>
      </c>
      <c r="I32" s="27">
        <f>VLOOKUP(I31,소득세율,3)</f>
        <v>0.35</v>
      </c>
      <c r="K32" s="3" t="s">
        <v>4</v>
      </c>
      <c r="L32" s="27">
        <f>VLOOKUP(L31,소득세율,3)</f>
        <v>0.35</v>
      </c>
    </row>
    <row r="33" spans="2:12" x14ac:dyDescent="0.3">
      <c r="B33" s="3" t="s">
        <v>20</v>
      </c>
      <c r="C33" s="25">
        <f>VLOOKUP(C31,소득세율,4)</f>
        <v>-14900000</v>
      </c>
      <c r="E33" s="3" t="s">
        <v>20</v>
      </c>
      <c r="F33" s="25">
        <f>VLOOKUP(F31,소득세율,4)</f>
        <v>-14900000</v>
      </c>
      <c r="H33" s="3" t="s">
        <v>20</v>
      </c>
      <c r="I33" s="25">
        <f>VLOOKUP(I31,소득세율,4)</f>
        <v>-14900000</v>
      </c>
      <c r="K33" s="3" t="s">
        <v>20</v>
      </c>
      <c r="L33" s="25">
        <f>VLOOKUP(L31,소득세율,4)</f>
        <v>-14900000</v>
      </c>
    </row>
    <row r="34" spans="2:12" x14ac:dyDescent="0.3">
      <c r="B34" s="3" t="s">
        <v>30</v>
      </c>
      <c r="C34" s="25">
        <f>SUM(C31*C32+C33)</f>
        <v>19575000</v>
      </c>
      <c r="E34" s="3" t="s">
        <v>30</v>
      </c>
      <c r="F34" s="25">
        <f>SUM(F31*F32+F33)</f>
        <v>29446792</v>
      </c>
      <c r="H34" s="3" t="s">
        <v>30</v>
      </c>
      <c r="I34" s="25">
        <f>SUM(I31*I32+I33)</f>
        <v>19575000</v>
      </c>
      <c r="K34" s="3" t="s">
        <v>30</v>
      </c>
      <c r="L34" s="25">
        <f>SUM(L31*L32+L33)</f>
        <v>29446792</v>
      </c>
    </row>
    <row r="35" spans="2:12" x14ac:dyDescent="0.3">
      <c r="B35" s="3" t="s">
        <v>31</v>
      </c>
      <c r="C35" s="25">
        <v>0</v>
      </c>
      <c r="E35" s="3" t="s">
        <v>31</v>
      </c>
      <c r="F35" s="25">
        <v>0</v>
      </c>
      <c r="H35" s="3" t="s">
        <v>31</v>
      </c>
      <c r="I35" s="25">
        <v>0</v>
      </c>
      <c r="K35" s="3" t="s">
        <v>31</v>
      </c>
      <c r="L35" s="25">
        <v>0</v>
      </c>
    </row>
    <row r="36" spans="2:12" x14ac:dyDescent="0.3">
      <c r="B36" s="3" t="s">
        <v>32</v>
      </c>
      <c r="C36" s="25">
        <f>C12</f>
        <v>20000000</v>
      </c>
      <c r="E36" s="3" t="s">
        <v>32</v>
      </c>
      <c r="F36" s="25">
        <f>F12</f>
        <v>25641020</v>
      </c>
      <c r="H36" s="3" t="s">
        <v>32</v>
      </c>
      <c r="I36" s="25">
        <f>I12</f>
        <v>0</v>
      </c>
      <c r="K36" s="3" t="s">
        <v>32</v>
      </c>
      <c r="L36" s="25">
        <f>L12</f>
        <v>0</v>
      </c>
    </row>
    <row r="37" spans="2:12" x14ac:dyDescent="0.3">
      <c r="B37" s="3" t="s">
        <v>33</v>
      </c>
      <c r="C37" s="25">
        <f>C34-C35-C36</f>
        <v>-425000</v>
      </c>
      <c r="E37" s="3" t="s">
        <v>33</v>
      </c>
      <c r="F37" s="25">
        <f>F34-F35-F36</f>
        <v>3805772</v>
      </c>
      <c r="H37" s="3" t="s">
        <v>33</v>
      </c>
      <c r="I37" s="25">
        <f>I34-I35-I36</f>
        <v>19575000</v>
      </c>
      <c r="K37" s="3" t="s">
        <v>33</v>
      </c>
      <c r="L37" s="25">
        <f>L34-L35-L36</f>
        <v>29446792</v>
      </c>
    </row>
    <row r="38" spans="2:12" x14ac:dyDescent="0.3">
      <c r="F38" s="1"/>
      <c r="I38" s="1"/>
      <c r="L38" s="1"/>
    </row>
    <row r="39" spans="2:12" x14ac:dyDescent="0.3">
      <c r="F39" s="1"/>
      <c r="I39" s="1"/>
      <c r="L39" s="1"/>
    </row>
    <row r="40" spans="2:12" x14ac:dyDescent="0.3">
      <c r="B40" s="28" t="s">
        <v>6</v>
      </c>
      <c r="E40" s="28" t="s">
        <v>6</v>
      </c>
      <c r="F40" s="1"/>
      <c r="H40" s="28" t="s">
        <v>6</v>
      </c>
      <c r="I40" s="1"/>
      <c r="K40" s="28" t="s">
        <v>6</v>
      </c>
      <c r="L40" s="1"/>
    </row>
    <row r="41" spans="2:12" x14ac:dyDescent="0.3">
      <c r="B41" s="3" t="s">
        <v>17</v>
      </c>
      <c r="C41" s="8">
        <f>C31</f>
        <v>98500000</v>
      </c>
      <c r="E41" s="3" t="s">
        <v>17</v>
      </c>
      <c r="F41" s="8">
        <f>F31</f>
        <v>126705120</v>
      </c>
      <c r="H41" s="3" t="s">
        <v>17</v>
      </c>
      <c r="I41" s="8">
        <f>I31</f>
        <v>98500000</v>
      </c>
      <c r="K41" s="3" t="s">
        <v>17</v>
      </c>
      <c r="L41" s="8">
        <f>L31</f>
        <v>126705120</v>
      </c>
    </row>
    <row r="42" spans="2:12" x14ac:dyDescent="0.3">
      <c r="B42" s="3" t="s">
        <v>4</v>
      </c>
      <c r="C42" s="26">
        <f>VLOOKUP(C41,지방세율,3)</f>
        <v>3.4999999999999996E-2</v>
      </c>
      <c r="E42" s="3" t="s">
        <v>4</v>
      </c>
      <c r="F42" s="26">
        <f>VLOOKUP(F41,지방세율,3)</f>
        <v>3.4999999999999996E-2</v>
      </c>
      <c r="H42" s="3" t="s">
        <v>4</v>
      </c>
      <c r="I42" s="26">
        <f>VLOOKUP(I41,지방세율,3)</f>
        <v>3.4999999999999996E-2</v>
      </c>
      <c r="K42" s="3" t="s">
        <v>4</v>
      </c>
      <c r="L42" s="26">
        <f>VLOOKUP(L41,지방세율,3)</f>
        <v>3.4999999999999996E-2</v>
      </c>
    </row>
    <row r="43" spans="2:12" x14ac:dyDescent="0.3">
      <c r="B43" s="3" t="s">
        <v>20</v>
      </c>
      <c r="C43" s="25">
        <f>VLOOKUP(C41,지방세율,4)</f>
        <v>-1490000</v>
      </c>
      <c r="E43" s="3" t="s">
        <v>20</v>
      </c>
      <c r="F43" s="25">
        <f>VLOOKUP(F41,지방세율,4)</f>
        <v>-1490000</v>
      </c>
      <c r="H43" s="3" t="s">
        <v>20</v>
      </c>
      <c r="I43" s="25">
        <f>VLOOKUP(I41,지방세율,4)</f>
        <v>-1490000</v>
      </c>
      <c r="K43" s="3" t="s">
        <v>20</v>
      </c>
      <c r="L43" s="25">
        <f>VLOOKUP(L41,지방세율,4)</f>
        <v>-1490000</v>
      </c>
    </row>
    <row r="44" spans="2:12" x14ac:dyDescent="0.3">
      <c r="B44" s="3" t="s">
        <v>30</v>
      </c>
      <c r="C44" s="25">
        <f>SUM(C41*C42+C43)</f>
        <v>1957499.9999999995</v>
      </c>
      <c r="E44" s="3" t="s">
        <v>30</v>
      </c>
      <c r="F44" s="25">
        <f>SUM(F41*F42+F43)</f>
        <v>2944679.1999999993</v>
      </c>
      <c r="H44" s="3" t="s">
        <v>30</v>
      </c>
      <c r="I44" s="25">
        <f>SUM(I41*I42+I43)</f>
        <v>1957499.9999999995</v>
      </c>
      <c r="K44" s="3" t="s">
        <v>30</v>
      </c>
      <c r="L44" s="25">
        <f>SUM(L41*L42+L43)</f>
        <v>2944679.1999999993</v>
      </c>
    </row>
    <row r="45" spans="2:12" x14ac:dyDescent="0.3">
      <c r="B45" s="3" t="s">
        <v>31</v>
      </c>
      <c r="C45" s="25">
        <v>0</v>
      </c>
      <c r="E45" s="3" t="s">
        <v>31</v>
      </c>
      <c r="F45" s="25">
        <v>0</v>
      </c>
      <c r="H45" s="3" t="s">
        <v>31</v>
      </c>
      <c r="I45" s="25">
        <v>0</v>
      </c>
      <c r="K45" s="3" t="s">
        <v>31</v>
      </c>
      <c r="L45" s="25">
        <v>0</v>
      </c>
    </row>
    <row r="46" spans="2:12" x14ac:dyDescent="0.3">
      <c r="B46" s="3" t="s">
        <v>32</v>
      </c>
      <c r="C46" s="25">
        <f>C13</f>
        <v>2000000</v>
      </c>
      <c r="E46" s="3" t="s">
        <v>32</v>
      </c>
      <c r="F46" s="25">
        <f>F13</f>
        <v>2564100</v>
      </c>
      <c r="H46" s="3" t="s">
        <v>32</v>
      </c>
      <c r="I46" s="25">
        <f>I13</f>
        <v>0</v>
      </c>
      <c r="K46" s="3" t="s">
        <v>32</v>
      </c>
      <c r="L46" s="25">
        <f>L13</f>
        <v>0</v>
      </c>
    </row>
    <row r="47" spans="2:12" x14ac:dyDescent="0.3">
      <c r="B47" s="3" t="s">
        <v>33</v>
      </c>
      <c r="C47" s="25">
        <f>C44-C45-C46</f>
        <v>-42500.000000000466</v>
      </c>
      <c r="E47" s="3" t="s">
        <v>33</v>
      </c>
      <c r="F47" s="25">
        <f>F44-F45-F46</f>
        <v>380579.19999999925</v>
      </c>
      <c r="H47" s="3" t="s">
        <v>33</v>
      </c>
      <c r="I47" s="25">
        <f>I44-I45-I46</f>
        <v>1957499.9999999995</v>
      </c>
      <c r="K47" s="3" t="s">
        <v>33</v>
      </c>
      <c r="L47" s="25">
        <f>L44-L45-L46</f>
        <v>2944679.1999999993</v>
      </c>
    </row>
    <row r="48" spans="2:12" x14ac:dyDescent="0.3">
      <c r="F48" s="1"/>
      <c r="I48" s="1"/>
      <c r="L48" s="1"/>
    </row>
    <row r="49" spans="2:13" x14ac:dyDescent="0.3">
      <c r="B49" t="s">
        <v>35</v>
      </c>
      <c r="C49" s="1">
        <f>C14+C37+C47</f>
        <v>21532500</v>
      </c>
      <c r="D49" s="33">
        <f>C49/C8</f>
        <v>0.21532499999999999</v>
      </c>
      <c r="E49" t="s">
        <v>35</v>
      </c>
      <c r="F49" s="1">
        <f>F14+F37+F47</f>
        <v>32391471.199999999</v>
      </c>
      <c r="G49" s="33">
        <f>F49/F8</f>
        <v>0.25265349152982347</v>
      </c>
      <c r="H49" t="s">
        <v>35</v>
      </c>
      <c r="I49" s="1">
        <f>I14+I37+I47</f>
        <v>21532500</v>
      </c>
      <c r="J49" s="33">
        <f>I49/I8</f>
        <v>0.21532499999999999</v>
      </c>
      <c r="K49" t="s">
        <v>35</v>
      </c>
      <c r="L49" s="1">
        <f>L14+L37+L47</f>
        <v>32391471.199999999</v>
      </c>
      <c r="M49" s="33">
        <f>L49/L8</f>
        <v>0.25265349152982347</v>
      </c>
    </row>
    <row r="50" spans="2:13" x14ac:dyDescent="0.3">
      <c r="F50" s="1"/>
      <c r="I50" s="1"/>
      <c r="L50" s="1"/>
    </row>
    <row r="51" spans="2:13" x14ac:dyDescent="0.3">
      <c r="B51" t="s">
        <v>36</v>
      </c>
      <c r="C51" s="1">
        <f>C8</f>
        <v>100000000</v>
      </c>
      <c r="E51" t="s">
        <v>36</v>
      </c>
      <c r="F51" s="1">
        <f>F8</f>
        <v>128205120</v>
      </c>
      <c r="H51" t="s">
        <v>36</v>
      </c>
      <c r="I51" s="1">
        <f>I8</f>
        <v>100000000</v>
      </c>
      <c r="K51" t="s">
        <v>36</v>
      </c>
      <c r="L51" s="1">
        <f>L8</f>
        <v>128205120</v>
      </c>
    </row>
    <row r="52" spans="2:13" ht="17.25" thickBot="1" x14ac:dyDescent="0.35">
      <c r="F52" s="1"/>
      <c r="I52" s="1"/>
      <c r="L52" s="1"/>
    </row>
    <row r="53" spans="2:13" ht="17.25" thickBot="1" x14ac:dyDescent="0.35">
      <c r="B53" t="s">
        <v>37</v>
      </c>
      <c r="C53" s="20">
        <f>C51-C49</f>
        <v>78467500</v>
      </c>
      <c r="D53" s="33">
        <f>C53/C8</f>
        <v>0.78467500000000001</v>
      </c>
      <c r="E53" t="s">
        <v>37</v>
      </c>
      <c r="F53" s="20">
        <f>F51-F49</f>
        <v>95813648.799999997</v>
      </c>
      <c r="G53" s="33">
        <f>F53/F8</f>
        <v>0.74734650847017647</v>
      </c>
      <c r="H53" t="s">
        <v>37</v>
      </c>
      <c r="I53" s="20">
        <f>I51-I49</f>
        <v>78467500</v>
      </c>
      <c r="J53" s="33">
        <f>I53/I8</f>
        <v>0.78467500000000001</v>
      </c>
      <c r="K53" t="s">
        <v>37</v>
      </c>
      <c r="L53" s="20">
        <f>L51-L49</f>
        <v>95813648.799999997</v>
      </c>
      <c r="M53" s="33">
        <f>L53/L8</f>
        <v>0.74734650847017647</v>
      </c>
    </row>
    <row r="56" spans="2:13" x14ac:dyDescent="0.3">
      <c r="B56" t="s">
        <v>46</v>
      </c>
    </row>
    <row r="58" spans="2:13" x14ac:dyDescent="0.3">
      <c r="B58" t="s">
        <v>39</v>
      </c>
      <c r="C58" s="1">
        <f>C29/12</f>
        <v>8333333.333333333</v>
      </c>
      <c r="E58" t="s">
        <v>39</v>
      </c>
      <c r="F58" s="1">
        <f>F29/12</f>
        <v>10683760</v>
      </c>
      <c r="H58" t="s">
        <v>39</v>
      </c>
      <c r="I58" s="1">
        <f>I29/12</f>
        <v>8333333.333333333</v>
      </c>
      <c r="K58" t="s">
        <v>39</v>
      </c>
      <c r="L58" s="1">
        <f>L29/12</f>
        <v>10683760</v>
      </c>
    </row>
    <row r="59" spans="2:13" x14ac:dyDescent="0.3">
      <c r="B59" t="s">
        <v>40</v>
      </c>
      <c r="C59" s="1">
        <v>5030000</v>
      </c>
      <c r="E59" t="s">
        <v>40</v>
      </c>
      <c r="F59" s="1">
        <v>5030000</v>
      </c>
      <c r="H59" t="s">
        <v>40</v>
      </c>
      <c r="I59" s="1">
        <v>5030000</v>
      </c>
      <c r="K59" t="s">
        <v>40</v>
      </c>
      <c r="L59" s="1">
        <v>5030000</v>
      </c>
    </row>
    <row r="60" spans="2:13" x14ac:dyDescent="0.3">
      <c r="B60" t="s">
        <v>41</v>
      </c>
      <c r="C60" s="1">
        <f>MIN(C58,C59)</f>
        <v>5030000</v>
      </c>
      <c r="E60" t="s">
        <v>41</v>
      </c>
      <c r="F60" s="1">
        <f>MIN(F58,F59)</f>
        <v>5030000</v>
      </c>
      <c r="H60" t="s">
        <v>41</v>
      </c>
      <c r="I60" s="1">
        <f>MIN(I58,I59)</f>
        <v>5030000</v>
      </c>
      <c r="K60" t="s">
        <v>41</v>
      </c>
      <c r="L60" s="1">
        <f>MIN(L58,L59)</f>
        <v>5030000</v>
      </c>
    </row>
    <row r="61" spans="2:13" x14ac:dyDescent="0.3">
      <c r="C61" s="9">
        <v>0.09</v>
      </c>
      <c r="F61" s="9">
        <v>0.09</v>
      </c>
      <c r="I61" s="9">
        <v>0.09</v>
      </c>
      <c r="L61" s="9">
        <v>0.09</v>
      </c>
    </row>
    <row r="62" spans="2:13" x14ac:dyDescent="0.3">
      <c r="C62" s="1">
        <f>C60*C61</f>
        <v>452700</v>
      </c>
      <c r="F62" s="1">
        <f>F60*F61</f>
        <v>452700</v>
      </c>
      <c r="I62" s="1">
        <f>I60*I61</f>
        <v>452700</v>
      </c>
      <c r="L62" s="1">
        <f>L60*L61</f>
        <v>452700</v>
      </c>
    </row>
    <row r="63" spans="2:13" x14ac:dyDescent="0.3">
      <c r="B63" t="s">
        <v>42</v>
      </c>
      <c r="C63" s="19">
        <f>C62*12</f>
        <v>5432400</v>
      </c>
      <c r="E63" t="s">
        <v>42</v>
      </c>
      <c r="F63" s="19">
        <f>F62*12</f>
        <v>5432400</v>
      </c>
      <c r="H63" t="s">
        <v>42</v>
      </c>
      <c r="I63" s="19">
        <f>I62*12</f>
        <v>5432400</v>
      </c>
      <c r="K63" t="s">
        <v>42</v>
      </c>
      <c r="L63" s="19">
        <f>L62*12</f>
        <v>5432400</v>
      </c>
    </row>
    <row r="64" spans="2:13" x14ac:dyDescent="0.3">
      <c r="F64" s="1"/>
      <c r="I64" s="1"/>
      <c r="L64" s="1"/>
    </row>
    <row r="65" spans="2:13" x14ac:dyDescent="0.3">
      <c r="B65" t="s">
        <v>43</v>
      </c>
      <c r="C65" s="1">
        <f>C58</f>
        <v>8333333.333333333</v>
      </c>
      <c r="E65" t="s">
        <v>43</v>
      </c>
      <c r="F65" s="1">
        <f>F58</f>
        <v>10683760</v>
      </c>
      <c r="H65" t="s">
        <v>43</v>
      </c>
      <c r="I65" s="1">
        <f>I58</f>
        <v>8333333.333333333</v>
      </c>
      <c r="K65" t="s">
        <v>43</v>
      </c>
      <c r="L65" s="1">
        <f>L58</f>
        <v>10683760</v>
      </c>
    </row>
    <row r="66" spans="2:13" x14ac:dyDescent="0.3">
      <c r="B66" t="s">
        <v>40</v>
      </c>
      <c r="C66" s="1">
        <v>102739068</v>
      </c>
      <c r="E66" t="s">
        <v>40</v>
      </c>
      <c r="F66" s="1">
        <v>102739068</v>
      </c>
      <c r="H66" t="s">
        <v>40</v>
      </c>
      <c r="I66" s="1">
        <v>102739068</v>
      </c>
      <c r="K66" t="s">
        <v>40</v>
      </c>
      <c r="L66" s="1">
        <v>102739068</v>
      </c>
    </row>
    <row r="67" spans="2:13" x14ac:dyDescent="0.3">
      <c r="B67" t="s">
        <v>41</v>
      </c>
      <c r="C67" s="1">
        <f>MIN(C65,C66)</f>
        <v>8333333.333333333</v>
      </c>
      <c r="E67" t="s">
        <v>41</v>
      </c>
      <c r="F67" s="1">
        <f>MIN(F65,F66)</f>
        <v>10683760</v>
      </c>
      <c r="H67" t="s">
        <v>41</v>
      </c>
      <c r="I67" s="1">
        <f>MIN(I65,I66)</f>
        <v>8333333.333333333</v>
      </c>
      <c r="K67" t="s">
        <v>41</v>
      </c>
      <c r="L67" s="1">
        <f>MIN(L65,L66)</f>
        <v>10683760</v>
      </c>
    </row>
    <row r="68" spans="2:13" x14ac:dyDescent="0.3">
      <c r="C68" s="9">
        <v>7.6502719999999996E-2</v>
      </c>
      <c r="F68" s="9">
        <v>7.6502719999999996E-2</v>
      </c>
      <c r="I68" s="9">
        <v>7.6502719999999996E-2</v>
      </c>
      <c r="L68" s="9">
        <v>7.6502719999999996E-2</v>
      </c>
    </row>
    <row r="69" spans="2:13" x14ac:dyDescent="0.3">
      <c r="C69" s="1">
        <f>C67*C68</f>
        <v>637522.66666666663</v>
      </c>
      <c r="F69" s="1">
        <f>F67*F68</f>
        <v>817336.69982719992</v>
      </c>
      <c r="I69" s="1">
        <f>I67*I68</f>
        <v>637522.66666666663</v>
      </c>
      <c r="L69" s="1">
        <f>L67*L68</f>
        <v>817336.69982719992</v>
      </c>
    </row>
    <row r="70" spans="2:13" x14ac:dyDescent="0.3">
      <c r="B70" t="s">
        <v>42</v>
      </c>
      <c r="C70" s="19">
        <f>C69*12</f>
        <v>7650272</v>
      </c>
      <c r="E70" t="s">
        <v>42</v>
      </c>
      <c r="F70" s="19">
        <f>F69*12</f>
        <v>9808040.3979263995</v>
      </c>
      <c r="H70" t="s">
        <v>42</v>
      </c>
      <c r="I70" s="19">
        <f>I69*12</f>
        <v>7650272</v>
      </c>
      <c r="K70" t="s">
        <v>42</v>
      </c>
      <c r="L70" s="19">
        <f>L69*12</f>
        <v>9808040.3979263995</v>
      </c>
    </row>
    <row r="71" spans="2:13" ht="17.25" thickBot="1" x14ac:dyDescent="0.35">
      <c r="F71" s="1"/>
      <c r="I71" s="1"/>
      <c r="L71" s="1"/>
    </row>
    <row r="72" spans="2:13" ht="17.25" thickBot="1" x14ac:dyDescent="0.35">
      <c r="C72" s="20">
        <f>C53-C63-C70</f>
        <v>65384828</v>
      </c>
      <c r="D72" s="33">
        <f>C72/C8</f>
        <v>0.65384827999999995</v>
      </c>
      <c r="F72" s="20">
        <f>F53-F63-F70</f>
        <v>80573208.402073592</v>
      </c>
      <c r="G72" s="33">
        <f>F72/F8</f>
        <v>0.62847106575832223</v>
      </c>
      <c r="I72" s="20">
        <f>I53-I63-I70</f>
        <v>65384828</v>
      </c>
      <c r="J72" s="33">
        <f>I72/I8</f>
        <v>0.65384827999999995</v>
      </c>
      <c r="L72" s="20">
        <f>L53-L63-L70</f>
        <v>80573208.402073592</v>
      </c>
      <c r="M72" s="33">
        <f>L72/L8</f>
        <v>0.62847106575832223</v>
      </c>
    </row>
  </sheetData>
  <mergeCells count="2">
    <mergeCell ref="C4:D4"/>
    <mergeCell ref="C5:D5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428B-8B30-42AF-A66D-8DAED5C2B951}">
  <dimension ref="A1:M78"/>
  <sheetViews>
    <sheetView showGridLines="0" topLeftCell="A13" workbookViewId="0">
      <selection activeCell="D41" sqref="D41"/>
    </sheetView>
  </sheetViews>
  <sheetFormatPr defaultRowHeight="16.5" x14ac:dyDescent="0.3"/>
  <cols>
    <col min="2" max="2" width="19.625" customWidth="1"/>
    <col min="3" max="3" width="13.875" style="1" bestFit="1" customWidth="1"/>
    <col min="4" max="4" width="14.625" bestFit="1" customWidth="1"/>
    <col min="5" max="5" width="18.5" customWidth="1"/>
    <col min="6" max="6" width="13.625" bestFit="1" customWidth="1"/>
    <col min="8" max="8" width="19.125" customWidth="1"/>
    <col min="9" max="9" width="13" bestFit="1" customWidth="1"/>
    <col min="11" max="11" width="19.125" customWidth="1"/>
    <col min="12" max="12" width="13" bestFit="1" customWidth="1"/>
  </cols>
  <sheetData>
    <row r="1" spans="2:13" ht="20.25" x14ac:dyDescent="0.3">
      <c r="B1" s="29" t="s">
        <v>14</v>
      </c>
      <c r="C1"/>
    </row>
    <row r="2" spans="2:13" x14ac:dyDescent="0.3">
      <c r="B2" s="18" t="s">
        <v>8</v>
      </c>
      <c r="C2"/>
      <c r="H2" t="s">
        <v>38</v>
      </c>
    </row>
    <row r="3" spans="2:13" ht="17.25" thickBot="1" x14ac:dyDescent="0.35">
      <c r="B3" t="s">
        <v>44</v>
      </c>
      <c r="C3"/>
      <c r="E3" t="s">
        <v>48</v>
      </c>
    </row>
    <row r="4" spans="2:13" x14ac:dyDescent="0.3">
      <c r="B4" s="34" t="s">
        <v>9</v>
      </c>
      <c r="C4" s="35" t="s">
        <v>10</v>
      </c>
      <c r="D4" s="36"/>
      <c r="F4" s="2"/>
    </row>
    <row r="5" spans="2:13" ht="17.25" thickBot="1" x14ac:dyDescent="0.35">
      <c r="B5" s="30">
        <v>60</v>
      </c>
      <c r="C5" s="37" t="s">
        <v>0</v>
      </c>
      <c r="D5" s="38"/>
      <c r="F5" s="2">
        <v>0.22</v>
      </c>
      <c r="L5" s="2">
        <v>0.22</v>
      </c>
    </row>
    <row r="6" spans="2:13" x14ac:dyDescent="0.3">
      <c r="C6"/>
    </row>
    <row r="7" spans="2:13" x14ac:dyDescent="0.3">
      <c r="B7" t="s">
        <v>11</v>
      </c>
      <c r="C7"/>
      <c r="H7" t="s">
        <v>47</v>
      </c>
    </row>
    <row r="8" spans="2:13" x14ac:dyDescent="0.3">
      <c r="B8" s="3" t="s">
        <v>1</v>
      </c>
      <c r="C8" s="17">
        <v>100000000</v>
      </c>
      <c r="E8" s="3" t="s">
        <v>1</v>
      </c>
      <c r="F8" s="4">
        <f>TRUNC(C8/(1-F5),-1)</f>
        <v>128205120</v>
      </c>
      <c r="H8" s="3" t="s">
        <v>1</v>
      </c>
      <c r="I8" s="17">
        <f>C8</f>
        <v>100000000</v>
      </c>
      <c r="K8" s="3" t="s">
        <v>1</v>
      </c>
      <c r="L8" s="4">
        <f>TRUNC(I8/(1-L5),-1)</f>
        <v>128205120</v>
      </c>
    </row>
    <row r="9" spans="2:13" x14ac:dyDescent="0.3">
      <c r="B9" s="3" t="s">
        <v>2</v>
      </c>
      <c r="C9" s="22">
        <f>C8*D9</f>
        <v>0</v>
      </c>
      <c r="D9" s="21">
        <v>0</v>
      </c>
      <c r="E9" s="3" t="s">
        <v>2</v>
      </c>
      <c r="F9" s="22">
        <f>F8*G9</f>
        <v>0</v>
      </c>
      <c r="G9" s="21">
        <v>0</v>
      </c>
      <c r="H9" s="3" t="s">
        <v>2</v>
      </c>
      <c r="I9" s="22">
        <f>I8*J9</f>
        <v>0</v>
      </c>
      <c r="J9" s="21">
        <v>0</v>
      </c>
      <c r="K9" s="3" t="s">
        <v>2</v>
      </c>
      <c r="L9" s="22">
        <f>L8*M9</f>
        <v>0</v>
      </c>
      <c r="M9" s="21">
        <v>0</v>
      </c>
    </row>
    <row r="10" spans="2:13" x14ac:dyDescent="0.3">
      <c r="B10" s="3" t="s">
        <v>3</v>
      </c>
      <c r="C10" s="4">
        <f>C8-C9</f>
        <v>100000000</v>
      </c>
      <c r="E10" s="3" t="s">
        <v>3</v>
      </c>
      <c r="F10" s="4">
        <f>F8-F9</f>
        <v>128205120</v>
      </c>
      <c r="H10" s="3" t="s">
        <v>3</v>
      </c>
      <c r="I10" s="4">
        <f>I8-I9</f>
        <v>100000000</v>
      </c>
      <c r="K10" s="3" t="s">
        <v>3</v>
      </c>
      <c r="L10" s="4">
        <f>L8-L9</f>
        <v>128205120</v>
      </c>
    </row>
    <row r="11" spans="2:13" x14ac:dyDescent="0.3">
      <c r="B11" s="3" t="s">
        <v>4</v>
      </c>
      <c r="C11" s="6">
        <v>0.2</v>
      </c>
      <c r="E11" s="3" t="s">
        <v>4</v>
      </c>
      <c r="F11" s="6">
        <f>C11</f>
        <v>0.2</v>
      </c>
      <c r="H11" s="3" t="s">
        <v>4</v>
      </c>
      <c r="I11" s="6">
        <v>0</v>
      </c>
      <c r="K11" s="3" t="s">
        <v>4</v>
      </c>
      <c r="L11" s="6">
        <f>I11</f>
        <v>0</v>
      </c>
    </row>
    <row r="12" spans="2:13" x14ac:dyDescent="0.3">
      <c r="B12" s="3" t="s">
        <v>5</v>
      </c>
      <c r="C12" s="4">
        <f>TRUNC(C10*C11,-1)</f>
        <v>20000000</v>
      </c>
      <c r="E12" s="3" t="s">
        <v>5</v>
      </c>
      <c r="F12" s="4">
        <f>TRUNC(F10*F11,-1)</f>
        <v>25641020</v>
      </c>
      <c r="H12" s="3" t="s">
        <v>5</v>
      </c>
      <c r="I12" s="4">
        <f>TRUNC(I10*I11,-1)</f>
        <v>0</v>
      </c>
      <c r="K12" s="3" t="s">
        <v>5</v>
      </c>
      <c r="L12" s="4">
        <f>TRUNC(L10*L11,-1)</f>
        <v>0</v>
      </c>
    </row>
    <row r="13" spans="2:13" x14ac:dyDescent="0.3">
      <c r="B13" s="3" t="s">
        <v>6</v>
      </c>
      <c r="C13" s="4">
        <f>TRUNC(C12*10%,-1)</f>
        <v>2000000</v>
      </c>
      <c r="E13" s="3" t="s">
        <v>6</v>
      </c>
      <c r="F13" s="4">
        <f>TRUNC(F12*10%,-1)</f>
        <v>2564100</v>
      </c>
      <c r="H13" s="3" t="s">
        <v>6</v>
      </c>
      <c r="I13" s="4">
        <f>TRUNC(I12*10%,-1)</f>
        <v>0</v>
      </c>
      <c r="K13" s="3" t="s">
        <v>6</v>
      </c>
      <c r="L13" s="4">
        <f>TRUNC(L12*10%,-1)</f>
        <v>0</v>
      </c>
    </row>
    <row r="14" spans="2:13" x14ac:dyDescent="0.3">
      <c r="B14" s="3" t="s">
        <v>15</v>
      </c>
      <c r="C14" s="4">
        <f>SUM(C12:C13)</f>
        <v>22000000</v>
      </c>
      <c r="E14" s="3" t="s">
        <v>15</v>
      </c>
      <c r="F14" s="4">
        <f>SUM(F12:F13)</f>
        <v>28205120</v>
      </c>
      <c r="H14" s="3" t="s">
        <v>15</v>
      </c>
      <c r="I14" s="4">
        <f>SUM(I12:I13)</f>
        <v>0</v>
      </c>
      <c r="K14" s="3" t="s">
        <v>15</v>
      </c>
      <c r="L14" s="4">
        <f>SUM(L12:L13)</f>
        <v>0</v>
      </c>
    </row>
    <row r="15" spans="2:13" x14ac:dyDescent="0.3">
      <c r="B15" s="3" t="s">
        <v>7</v>
      </c>
      <c r="C15" s="32">
        <f>C8-C14</f>
        <v>78000000</v>
      </c>
      <c r="D15" s="33">
        <f>C15/C8</f>
        <v>0.78</v>
      </c>
      <c r="E15" s="3" t="s">
        <v>7</v>
      </c>
      <c r="F15" s="32">
        <f>F8-F14</f>
        <v>100000000</v>
      </c>
      <c r="G15" s="33">
        <f>F15/F8</f>
        <v>0.78000004992000316</v>
      </c>
      <c r="H15" s="3" t="s">
        <v>7</v>
      </c>
      <c r="I15" s="32">
        <f>I8-I14</f>
        <v>100000000</v>
      </c>
      <c r="J15" s="33">
        <f>I15/I8</f>
        <v>1</v>
      </c>
      <c r="K15" s="3" t="s">
        <v>7</v>
      </c>
      <c r="L15" s="32">
        <f>L8-L14</f>
        <v>128205120</v>
      </c>
      <c r="M15" s="33">
        <f>L15/L8</f>
        <v>1</v>
      </c>
    </row>
    <row r="16" spans="2:13" x14ac:dyDescent="0.3">
      <c r="C16"/>
    </row>
    <row r="17" spans="1:13" x14ac:dyDescent="0.3">
      <c r="C17"/>
    </row>
    <row r="18" spans="1:13" x14ac:dyDescent="0.3">
      <c r="B18" t="s">
        <v>12</v>
      </c>
      <c r="C18"/>
      <c r="E18" t="s">
        <v>12</v>
      </c>
      <c r="H18" t="s">
        <v>16</v>
      </c>
      <c r="K18" t="s">
        <v>16</v>
      </c>
    </row>
    <row r="19" spans="1:13" x14ac:dyDescent="0.3">
      <c r="B19" s="3" t="s">
        <v>13</v>
      </c>
      <c r="C19" s="4">
        <f>C10</f>
        <v>100000000</v>
      </c>
      <c r="D19" s="31"/>
      <c r="E19" s="3" t="s">
        <v>13</v>
      </c>
      <c r="F19" s="4">
        <f>F10</f>
        <v>128205120</v>
      </c>
      <c r="H19" s="3" t="s">
        <v>13</v>
      </c>
      <c r="I19" s="4">
        <f>I10</f>
        <v>100000000</v>
      </c>
      <c r="K19" s="3" t="s">
        <v>13</v>
      </c>
      <c r="L19" s="4">
        <f>L10</f>
        <v>128205120</v>
      </c>
    </row>
    <row r="20" spans="1:13" x14ac:dyDescent="0.3">
      <c r="C20"/>
    </row>
    <row r="21" spans="1:13" x14ac:dyDescent="0.3">
      <c r="B21" s="28" t="s">
        <v>23</v>
      </c>
      <c r="C21"/>
      <c r="E21" s="28" t="s">
        <v>23</v>
      </c>
      <c r="H21" s="28" t="s">
        <v>23</v>
      </c>
      <c r="K21" s="28" t="s">
        <v>23</v>
      </c>
    </row>
    <row r="22" spans="1:13" x14ac:dyDescent="0.3">
      <c r="B22" s="3" t="s">
        <v>24</v>
      </c>
      <c r="C22" s="8">
        <v>137003782</v>
      </c>
      <c r="D22" s="31">
        <f>C22/C29</f>
        <v>0.73017260500097192</v>
      </c>
      <c r="E22" s="3" t="s">
        <v>24</v>
      </c>
      <c r="F22" s="8">
        <f>C22</f>
        <v>137003782</v>
      </c>
      <c r="H22" s="3" t="s">
        <v>24</v>
      </c>
      <c r="I22" s="8">
        <f>F22</f>
        <v>137003782</v>
      </c>
      <c r="K22" s="3" t="s">
        <v>24</v>
      </c>
      <c r="L22" s="8">
        <f>I22</f>
        <v>137003782</v>
      </c>
    </row>
    <row r="23" spans="1:13" x14ac:dyDescent="0.3">
      <c r="B23" s="3" t="s">
        <v>26</v>
      </c>
      <c r="C23" s="8"/>
      <c r="E23" s="3" t="s">
        <v>26</v>
      </c>
      <c r="F23" s="8"/>
      <c r="H23" s="3" t="s">
        <v>26</v>
      </c>
      <c r="I23" s="8"/>
      <c r="K23" s="3" t="s">
        <v>26</v>
      </c>
      <c r="L23" s="8"/>
    </row>
    <row r="24" spans="1:13" x14ac:dyDescent="0.3">
      <c r="B24" s="3" t="s">
        <v>25</v>
      </c>
      <c r="C24" s="8">
        <v>50628267</v>
      </c>
      <c r="E24" s="3" t="s">
        <v>25</v>
      </c>
      <c r="F24" s="8">
        <f>C24</f>
        <v>50628267</v>
      </c>
      <c r="H24" s="3" t="s">
        <v>25</v>
      </c>
      <c r="I24" s="8">
        <f>F24</f>
        <v>50628267</v>
      </c>
      <c r="K24" s="3" t="s">
        <v>25</v>
      </c>
      <c r="L24" s="8">
        <f>I24</f>
        <v>50628267</v>
      </c>
    </row>
    <row r="25" spans="1:13" x14ac:dyDescent="0.3">
      <c r="B25" s="3" t="s">
        <v>27</v>
      </c>
      <c r="C25" s="8"/>
      <c r="E25" s="3" t="s">
        <v>27</v>
      </c>
      <c r="F25" s="8"/>
      <c r="H25" s="3" t="s">
        <v>27</v>
      </c>
      <c r="I25" s="8"/>
      <c r="K25" s="3" t="s">
        <v>27</v>
      </c>
      <c r="L25" s="8"/>
    </row>
    <row r="26" spans="1:13" x14ac:dyDescent="0.3">
      <c r="B26" s="3" t="s">
        <v>22</v>
      </c>
      <c r="C26" s="8"/>
      <c r="E26" s="3" t="s">
        <v>22</v>
      </c>
      <c r="F26" s="8"/>
      <c r="H26" s="3" t="s">
        <v>22</v>
      </c>
      <c r="I26" s="8"/>
      <c r="K26" s="3" t="s">
        <v>22</v>
      </c>
      <c r="L26" s="8"/>
    </row>
    <row r="27" spans="1:13" x14ac:dyDescent="0.3">
      <c r="B27" s="3" t="s">
        <v>28</v>
      </c>
      <c r="C27" s="8"/>
      <c r="E27" s="3" t="s">
        <v>28</v>
      </c>
      <c r="F27" s="8"/>
      <c r="H27" s="3" t="s">
        <v>28</v>
      </c>
      <c r="I27" s="8"/>
      <c r="K27" s="3" t="s">
        <v>28</v>
      </c>
      <c r="L27" s="8"/>
    </row>
    <row r="28" spans="1:13" ht="17.25" thickBot="1" x14ac:dyDescent="0.35">
      <c r="A28" s="12"/>
      <c r="B28" s="13" t="s">
        <v>29</v>
      </c>
      <c r="C28" s="14"/>
      <c r="D28" s="12"/>
      <c r="E28" s="13" t="s">
        <v>29</v>
      </c>
      <c r="F28" s="14"/>
      <c r="G28" s="15"/>
      <c r="H28" s="13" t="s">
        <v>29</v>
      </c>
      <c r="I28" s="14"/>
      <c r="J28" s="15"/>
      <c r="K28" s="13" t="s">
        <v>29</v>
      </c>
      <c r="L28" s="14"/>
      <c r="M28" s="16"/>
    </row>
    <row r="29" spans="1:13" x14ac:dyDescent="0.3">
      <c r="B29" s="11" t="s">
        <v>23</v>
      </c>
      <c r="C29" s="23">
        <f>SUM(C22:C28)</f>
        <v>187632049</v>
      </c>
      <c r="E29" s="11" t="s">
        <v>23</v>
      </c>
      <c r="F29" s="23">
        <f>SUM(F22:F28)</f>
        <v>187632049</v>
      </c>
      <c r="H29" s="11" t="s">
        <v>23</v>
      </c>
      <c r="I29" s="23">
        <f>SUM(I22:I28)</f>
        <v>187632049</v>
      </c>
      <c r="K29" s="11" t="s">
        <v>23</v>
      </c>
      <c r="L29" s="23">
        <f>SUM(L22:L28)</f>
        <v>187632049</v>
      </c>
    </row>
    <row r="30" spans="1:13" x14ac:dyDescent="0.3">
      <c r="B30" s="3" t="s">
        <v>45</v>
      </c>
      <c r="C30" s="24">
        <v>13451570</v>
      </c>
      <c r="E30" s="3" t="s">
        <v>45</v>
      </c>
      <c r="F30" s="24">
        <f>C30</f>
        <v>13451570</v>
      </c>
      <c r="H30" s="3" t="s">
        <v>45</v>
      </c>
      <c r="I30" s="17">
        <f>C30</f>
        <v>13451570</v>
      </c>
      <c r="K30" s="3" t="s">
        <v>45</v>
      </c>
      <c r="L30" s="17">
        <f>C30</f>
        <v>13451570</v>
      </c>
    </row>
    <row r="31" spans="1:13" x14ac:dyDescent="0.3">
      <c r="B31" s="3" t="s">
        <v>17</v>
      </c>
      <c r="C31" s="43">
        <f>C29-C30</f>
        <v>174180479</v>
      </c>
      <c r="E31" s="3" t="s">
        <v>17</v>
      </c>
      <c r="F31" s="43">
        <f>F29-F30</f>
        <v>174180479</v>
      </c>
      <c r="H31" s="3" t="s">
        <v>17</v>
      </c>
      <c r="I31" s="44">
        <f>I29-I30</f>
        <v>174180479</v>
      </c>
      <c r="K31" s="3" t="s">
        <v>17</v>
      </c>
      <c r="L31" s="44">
        <f>L29-L30</f>
        <v>174180479</v>
      </c>
    </row>
    <row r="32" spans="1:13" x14ac:dyDescent="0.3">
      <c r="B32" s="3" t="s">
        <v>4</v>
      </c>
      <c r="C32" s="27">
        <f>VLOOKUP(C31,소득세율,3)</f>
        <v>0.38</v>
      </c>
      <c r="E32" s="3" t="s">
        <v>4</v>
      </c>
      <c r="F32" s="27">
        <f>VLOOKUP(F31,소득세율,3)</f>
        <v>0.38</v>
      </c>
      <c r="H32" s="3" t="s">
        <v>4</v>
      </c>
      <c r="I32" s="27">
        <f>VLOOKUP(I31,소득세율,3)</f>
        <v>0.38</v>
      </c>
      <c r="K32" s="3" t="s">
        <v>4</v>
      </c>
      <c r="L32" s="27">
        <f>VLOOKUP(L31,소득세율,3)</f>
        <v>0.38</v>
      </c>
    </row>
    <row r="33" spans="2:12" x14ac:dyDescent="0.3">
      <c r="B33" s="3" t="s">
        <v>20</v>
      </c>
      <c r="C33" s="25">
        <f>VLOOKUP(C31,소득세율,4)</f>
        <v>-19400000</v>
      </c>
      <c r="E33" s="3" t="s">
        <v>20</v>
      </c>
      <c r="F33" s="25">
        <f>VLOOKUP(F31,소득세율,4)</f>
        <v>-19400000</v>
      </c>
      <c r="H33" s="3" t="s">
        <v>20</v>
      </c>
      <c r="I33" s="25">
        <f>VLOOKUP(I31,소득세율,4)</f>
        <v>-19400000</v>
      </c>
      <c r="K33" s="3" t="s">
        <v>20</v>
      </c>
      <c r="L33" s="25">
        <f>VLOOKUP(L31,소득세율,4)</f>
        <v>-19400000</v>
      </c>
    </row>
    <row r="34" spans="2:12" x14ac:dyDescent="0.3">
      <c r="B34" s="3" t="s">
        <v>30</v>
      </c>
      <c r="C34" s="41">
        <f>SUM(C31*C32+C33)</f>
        <v>46788582.020000003</v>
      </c>
      <c r="E34" s="3" t="s">
        <v>30</v>
      </c>
      <c r="F34" s="41">
        <f>SUM(F31*F32+F33)</f>
        <v>46788582.020000003</v>
      </c>
      <c r="H34" s="3" t="s">
        <v>30</v>
      </c>
      <c r="I34" s="41">
        <f>SUM(I31*I32+I33)</f>
        <v>46788582.020000003</v>
      </c>
      <c r="K34" s="3" t="s">
        <v>30</v>
      </c>
      <c r="L34" s="41">
        <f>SUM(L31*L32+L33)</f>
        <v>46788582.020000003</v>
      </c>
    </row>
    <row r="35" spans="2:12" x14ac:dyDescent="0.3">
      <c r="B35" s="3" t="s">
        <v>49</v>
      </c>
      <c r="C35" s="39">
        <v>10249122</v>
      </c>
      <c r="D35" s="47">
        <f>C34*C22/C29*30%</f>
        <v>10249122.245353511</v>
      </c>
      <c r="E35" s="3" t="s">
        <v>49</v>
      </c>
      <c r="F35" s="39">
        <f>$C$35</f>
        <v>10249122</v>
      </c>
      <c r="H35" s="3" t="s">
        <v>49</v>
      </c>
      <c r="I35" s="39">
        <f>$C$35</f>
        <v>10249122</v>
      </c>
      <c r="K35" s="3" t="s">
        <v>49</v>
      </c>
      <c r="L35" s="39">
        <f>$C$35</f>
        <v>10249122</v>
      </c>
    </row>
    <row r="36" spans="2:12" x14ac:dyDescent="0.3">
      <c r="B36" s="3" t="s">
        <v>50</v>
      </c>
      <c r="C36" s="39">
        <v>3134406</v>
      </c>
      <c r="E36" s="3" t="s">
        <v>50</v>
      </c>
      <c r="F36" s="39">
        <f>$C$36</f>
        <v>3134406</v>
      </c>
      <c r="H36" s="3" t="s">
        <v>50</v>
      </c>
      <c r="I36" s="39">
        <f>$C$36</f>
        <v>3134406</v>
      </c>
      <c r="K36" s="3" t="s">
        <v>50</v>
      </c>
      <c r="L36" s="39">
        <f>$C$36</f>
        <v>3134406</v>
      </c>
    </row>
    <row r="37" spans="2:12" x14ac:dyDescent="0.3">
      <c r="B37" s="3" t="s">
        <v>51</v>
      </c>
      <c r="C37" s="42">
        <f>C34-C35-C36</f>
        <v>33405054.020000003</v>
      </c>
      <c r="E37" s="3" t="s">
        <v>51</v>
      </c>
      <c r="F37" s="42">
        <f>F34-F35-F36</f>
        <v>33405054.020000003</v>
      </c>
      <c r="H37" s="3" t="s">
        <v>51</v>
      </c>
      <c r="I37" s="42">
        <f>I34-I35-I36</f>
        <v>33405054.020000003</v>
      </c>
      <c r="K37" s="3" t="s">
        <v>51</v>
      </c>
      <c r="L37" s="42">
        <f>L34-L35-L36</f>
        <v>33405054.020000003</v>
      </c>
    </row>
    <row r="38" spans="2:12" x14ac:dyDescent="0.3">
      <c r="B38" s="3" t="s">
        <v>31</v>
      </c>
      <c r="C38" s="39">
        <v>2657000</v>
      </c>
      <c r="E38" s="3" t="s">
        <v>31</v>
      </c>
      <c r="F38" s="39">
        <v>2657000</v>
      </c>
      <c r="H38" s="3" t="s">
        <v>31</v>
      </c>
      <c r="I38" s="39">
        <v>2657000</v>
      </c>
      <c r="K38" s="3" t="s">
        <v>31</v>
      </c>
      <c r="L38" s="39">
        <v>2657000</v>
      </c>
    </row>
    <row r="39" spans="2:12" x14ac:dyDescent="0.3">
      <c r="B39" s="3" t="s">
        <v>32</v>
      </c>
      <c r="C39" s="39">
        <v>2702436</v>
      </c>
      <c r="E39" s="3" t="s">
        <v>32</v>
      </c>
      <c r="F39" s="39">
        <f>C39</f>
        <v>2702436</v>
      </c>
      <c r="H39" s="3" t="s">
        <v>32</v>
      </c>
      <c r="I39" s="39">
        <f>F39</f>
        <v>2702436</v>
      </c>
      <c r="K39" s="3" t="s">
        <v>32</v>
      </c>
      <c r="L39" s="39">
        <f>I39</f>
        <v>2702436</v>
      </c>
    </row>
    <row r="40" spans="2:12" x14ac:dyDescent="0.3">
      <c r="B40" s="3" t="s">
        <v>33</v>
      </c>
      <c r="C40" s="40">
        <f>C34-C35-C36-C38-C39</f>
        <v>28045618.020000003</v>
      </c>
      <c r="E40" s="3" t="s">
        <v>33</v>
      </c>
      <c r="F40" s="40">
        <f>F34-F35-F36-F38-F39</f>
        <v>28045618.020000003</v>
      </c>
      <c r="H40" s="3" t="s">
        <v>33</v>
      </c>
      <c r="I40" s="40">
        <f>I34-I35-I36-I38-I39</f>
        <v>28045618.020000003</v>
      </c>
      <c r="K40" s="3" t="s">
        <v>33</v>
      </c>
      <c r="L40" s="40">
        <f>L34-L35-L36-L38-L39</f>
        <v>28045618.020000003</v>
      </c>
    </row>
    <row r="41" spans="2:12" x14ac:dyDescent="0.3">
      <c r="F41" s="1"/>
      <c r="I41" s="1"/>
      <c r="L41" s="1"/>
    </row>
    <row r="42" spans="2:12" x14ac:dyDescent="0.3">
      <c r="F42" s="1"/>
      <c r="I42" s="1"/>
      <c r="L42" s="1"/>
    </row>
    <row r="43" spans="2:12" x14ac:dyDescent="0.3">
      <c r="B43" s="28" t="s">
        <v>6</v>
      </c>
      <c r="E43" s="28" t="s">
        <v>6</v>
      </c>
      <c r="F43" s="1"/>
      <c r="H43" s="28" t="s">
        <v>6</v>
      </c>
      <c r="I43" s="1"/>
      <c r="K43" s="28" t="s">
        <v>6</v>
      </c>
      <c r="L43" s="1"/>
    </row>
    <row r="44" spans="2:12" x14ac:dyDescent="0.3">
      <c r="B44" s="3" t="s">
        <v>17</v>
      </c>
      <c r="C44" s="8">
        <f>C31</f>
        <v>174180479</v>
      </c>
      <c r="E44" s="3" t="s">
        <v>17</v>
      </c>
      <c r="F44" s="8">
        <f>F31</f>
        <v>174180479</v>
      </c>
      <c r="H44" s="3" t="s">
        <v>17</v>
      </c>
      <c r="I44" s="8">
        <f>I31</f>
        <v>174180479</v>
      </c>
      <c r="K44" s="3" t="s">
        <v>17</v>
      </c>
      <c r="L44" s="8">
        <f>L31</f>
        <v>174180479</v>
      </c>
    </row>
    <row r="45" spans="2:12" x14ac:dyDescent="0.3">
      <c r="B45" s="3" t="s">
        <v>4</v>
      </c>
      <c r="C45" s="26">
        <f>VLOOKUP(C44,지방세율,3)</f>
        <v>3.8000000000000006E-2</v>
      </c>
      <c r="E45" s="3" t="s">
        <v>4</v>
      </c>
      <c r="F45" s="26">
        <f>VLOOKUP(F44,지방세율,3)</f>
        <v>3.8000000000000006E-2</v>
      </c>
      <c r="H45" s="3" t="s">
        <v>4</v>
      </c>
      <c r="I45" s="26">
        <f>VLOOKUP(I44,지방세율,3)</f>
        <v>3.8000000000000006E-2</v>
      </c>
      <c r="K45" s="3" t="s">
        <v>4</v>
      </c>
      <c r="L45" s="26">
        <f>VLOOKUP(L44,지방세율,3)</f>
        <v>3.8000000000000006E-2</v>
      </c>
    </row>
    <row r="46" spans="2:12" x14ac:dyDescent="0.3">
      <c r="B46" s="3" t="s">
        <v>20</v>
      </c>
      <c r="C46" s="25">
        <f>VLOOKUP(C44,지방세율,4)</f>
        <v>-1940000</v>
      </c>
      <c r="E46" s="3" t="s">
        <v>20</v>
      </c>
      <c r="F46" s="25">
        <f>VLOOKUP(F44,지방세율,4)</f>
        <v>-1940000</v>
      </c>
      <c r="H46" s="3" t="s">
        <v>20</v>
      </c>
      <c r="I46" s="25">
        <f>VLOOKUP(I44,지방세율,4)</f>
        <v>-1940000</v>
      </c>
      <c r="K46" s="3" t="s">
        <v>20</v>
      </c>
      <c r="L46" s="25">
        <f>VLOOKUP(L44,지방세율,4)</f>
        <v>-1940000</v>
      </c>
    </row>
    <row r="47" spans="2:12" x14ac:dyDescent="0.3">
      <c r="B47" s="3" t="s">
        <v>30</v>
      </c>
      <c r="C47" s="41">
        <f>SUM(C44*C45+C46)</f>
        <v>4678858.2020000014</v>
      </c>
      <c r="E47" s="3" t="s">
        <v>30</v>
      </c>
      <c r="F47" s="41">
        <f>SUM(F44*F45+F46)</f>
        <v>4678858.2020000014</v>
      </c>
      <c r="H47" s="3" t="s">
        <v>30</v>
      </c>
      <c r="I47" s="41">
        <f>SUM(I44*I45+I46)</f>
        <v>4678858.2020000014</v>
      </c>
      <c r="K47" s="3" t="s">
        <v>30</v>
      </c>
      <c r="L47" s="41">
        <f>SUM(L44*L45+L46)</f>
        <v>4678858.2020000014</v>
      </c>
    </row>
    <row r="48" spans="2:12" x14ac:dyDescent="0.3">
      <c r="B48" s="3" t="s">
        <v>49</v>
      </c>
      <c r="C48" s="39">
        <v>1024912</v>
      </c>
      <c r="E48" s="3" t="s">
        <v>49</v>
      </c>
      <c r="F48" s="39">
        <f>$C$48</f>
        <v>1024912</v>
      </c>
      <c r="H48" s="3" t="s">
        <v>49</v>
      </c>
      <c r="I48" s="39">
        <f>$C$48</f>
        <v>1024912</v>
      </c>
      <c r="K48" s="3" t="s">
        <v>49</v>
      </c>
      <c r="L48" s="39">
        <f>$C$48</f>
        <v>1024912</v>
      </c>
    </row>
    <row r="49" spans="2:13" x14ac:dyDescent="0.3">
      <c r="B49" s="3" t="s">
        <v>50</v>
      </c>
      <c r="C49" s="39">
        <v>313440</v>
      </c>
      <c r="E49" s="3" t="s">
        <v>50</v>
      </c>
      <c r="F49" s="39">
        <f>$C$49</f>
        <v>313440</v>
      </c>
      <c r="H49" s="3" t="s">
        <v>50</v>
      </c>
      <c r="I49" s="39">
        <f>$C$49</f>
        <v>313440</v>
      </c>
      <c r="K49" s="3" t="s">
        <v>50</v>
      </c>
      <c r="L49" s="39">
        <f>$C$49</f>
        <v>313440</v>
      </c>
    </row>
    <row r="50" spans="2:13" x14ac:dyDescent="0.3">
      <c r="B50" s="3" t="s">
        <v>51</v>
      </c>
      <c r="C50" s="42">
        <f>C47-C48-C49</f>
        <v>3340506.2020000014</v>
      </c>
      <c r="E50" s="3" t="s">
        <v>51</v>
      </c>
      <c r="F50" s="42">
        <f>F47-F48-F49</f>
        <v>3340506.2020000014</v>
      </c>
      <c r="H50" s="3" t="s">
        <v>51</v>
      </c>
      <c r="I50" s="42">
        <f>I47-I48-I49</f>
        <v>3340506.2020000014</v>
      </c>
      <c r="K50" s="3" t="s">
        <v>51</v>
      </c>
      <c r="L50" s="42">
        <f>L47-L48-L49</f>
        <v>3340506.2020000014</v>
      </c>
    </row>
    <row r="51" spans="2:13" x14ac:dyDescent="0.3">
      <c r="B51" s="3" t="s">
        <v>31</v>
      </c>
      <c r="C51" s="45"/>
      <c r="E51" s="3" t="s">
        <v>31</v>
      </c>
      <c r="F51" s="45"/>
      <c r="H51" s="3" t="s">
        <v>31</v>
      </c>
      <c r="I51" s="45"/>
      <c r="K51" s="3" t="s">
        <v>31</v>
      </c>
      <c r="L51" s="45"/>
    </row>
    <row r="52" spans="2:13" x14ac:dyDescent="0.3">
      <c r="B52" s="3" t="s">
        <v>32</v>
      </c>
      <c r="C52" s="39">
        <v>270240</v>
      </c>
      <c r="E52" s="3" t="s">
        <v>32</v>
      </c>
      <c r="F52" s="39">
        <v>270240</v>
      </c>
      <c r="H52" s="3" t="s">
        <v>32</v>
      </c>
      <c r="I52" s="39">
        <v>270240</v>
      </c>
      <c r="K52" s="3" t="s">
        <v>32</v>
      </c>
      <c r="L52" s="39">
        <v>270240</v>
      </c>
    </row>
    <row r="53" spans="2:13" x14ac:dyDescent="0.3">
      <c r="B53" s="3" t="s">
        <v>33</v>
      </c>
      <c r="C53" s="40">
        <f>C50-C51-C52</f>
        <v>3070266.2020000014</v>
      </c>
      <c r="E53" s="3" t="s">
        <v>33</v>
      </c>
      <c r="F53" s="40">
        <f>F50-F51-F52</f>
        <v>3070266.2020000014</v>
      </c>
      <c r="H53" s="3" t="s">
        <v>33</v>
      </c>
      <c r="I53" s="40">
        <f>I50-I51-I52</f>
        <v>3070266.2020000014</v>
      </c>
      <c r="K53" s="3" t="s">
        <v>33</v>
      </c>
      <c r="L53" s="40">
        <f>L50-L51-L52</f>
        <v>3070266.2020000014</v>
      </c>
    </row>
    <row r="54" spans="2:13" x14ac:dyDescent="0.3">
      <c r="F54" s="1"/>
      <c r="I54" s="1"/>
      <c r="L54" s="1"/>
    </row>
    <row r="55" spans="2:13" x14ac:dyDescent="0.3">
      <c r="B55" t="s">
        <v>35</v>
      </c>
      <c r="C55" s="1">
        <f>C14+C40+C53</f>
        <v>53115884.222000003</v>
      </c>
      <c r="D55" s="33">
        <f>C55/C8</f>
        <v>0.53115884221999998</v>
      </c>
      <c r="E55" t="s">
        <v>35</v>
      </c>
      <c r="F55" s="1">
        <f>F14+F40+F53</f>
        <v>59321004.222000003</v>
      </c>
      <c r="G55" s="33">
        <f>F55/F8</f>
        <v>0.46270386254464724</v>
      </c>
      <c r="H55" t="s">
        <v>35</v>
      </c>
      <c r="I55" s="1">
        <f>I14+I40+I53</f>
        <v>31115884.222000003</v>
      </c>
      <c r="J55" s="33">
        <f>I55/I8</f>
        <v>0.31115884222000001</v>
      </c>
      <c r="K55" t="s">
        <v>35</v>
      </c>
      <c r="L55" s="1">
        <f>L14+L40+L53</f>
        <v>31115884.222000003</v>
      </c>
      <c r="M55" s="33">
        <f>L55/L8</f>
        <v>0.24270391246465042</v>
      </c>
    </row>
    <row r="56" spans="2:13" x14ac:dyDescent="0.3">
      <c r="F56" s="1"/>
      <c r="I56" s="1"/>
      <c r="L56" s="1"/>
    </row>
    <row r="57" spans="2:13" x14ac:dyDescent="0.3">
      <c r="B57" t="s">
        <v>36</v>
      </c>
      <c r="C57" s="1">
        <f>C8</f>
        <v>100000000</v>
      </c>
      <c r="E57" t="s">
        <v>36</v>
      </c>
      <c r="F57" s="1">
        <f>F8</f>
        <v>128205120</v>
      </c>
      <c r="H57" t="s">
        <v>36</v>
      </c>
      <c r="I57" s="1">
        <f>I8</f>
        <v>100000000</v>
      </c>
      <c r="K57" t="s">
        <v>36</v>
      </c>
      <c r="L57" s="1">
        <f>L8</f>
        <v>128205120</v>
      </c>
    </row>
    <row r="58" spans="2:13" ht="17.25" thickBot="1" x14ac:dyDescent="0.35">
      <c r="F58" s="1"/>
      <c r="I58" s="1"/>
      <c r="L58" s="1"/>
    </row>
    <row r="59" spans="2:13" ht="17.25" thickBot="1" x14ac:dyDescent="0.35">
      <c r="B59" t="s">
        <v>37</v>
      </c>
      <c r="C59" s="20">
        <f>C57-C55</f>
        <v>46884115.777999997</v>
      </c>
      <c r="D59" s="33">
        <f>C59/C8</f>
        <v>0.46884115777999996</v>
      </c>
      <c r="E59" t="s">
        <v>37</v>
      </c>
      <c r="F59" s="20">
        <f>F57-F55</f>
        <v>68884115.777999997</v>
      </c>
      <c r="G59" s="33">
        <f>F59/F8</f>
        <v>0.53729613745535276</v>
      </c>
      <c r="H59" t="s">
        <v>37</v>
      </c>
      <c r="I59" s="20">
        <f>I57-I55</f>
        <v>68884115.777999997</v>
      </c>
      <c r="J59" s="33">
        <f>I59/I8</f>
        <v>0.68884115777999999</v>
      </c>
      <c r="K59" t="s">
        <v>37</v>
      </c>
      <c r="L59" s="20">
        <f>L57-L55</f>
        <v>97089235.777999997</v>
      </c>
      <c r="M59" s="33">
        <f>L59/L8</f>
        <v>0.7572960875353496</v>
      </c>
    </row>
    <row r="62" spans="2:13" x14ac:dyDescent="0.3">
      <c r="B62" t="s">
        <v>46</v>
      </c>
    </row>
    <row r="64" spans="2:13" x14ac:dyDescent="0.3">
      <c r="B64" t="s">
        <v>39</v>
      </c>
      <c r="C64" s="1">
        <f>C29/12</f>
        <v>15636004.083333334</v>
      </c>
      <c r="E64" t="s">
        <v>39</v>
      </c>
      <c r="F64" s="1">
        <f>F29/12</f>
        <v>15636004.083333334</v>
      </c>
      <c r="H64" t="s">
        <v>39</v>
      </c>
      <c r="I64" s="1">
        <f>I29/12</f>
        <v>15636004.083333334</v>
      </c>
      <c r="K64" t="s">
        <v>39</v>
      </c>
      <c r="L64" s="1">
        <f>L29/12</f>
        <v>15636004.083333334</v>
      </c>
    </row>
    <row r="65" spans="2:13" x14ac:dyDescent="0.3">
      <c r="B65" t="s">
        <v>40</v>
      </c>
      <c r="C65" s="1">
        <v>5030000</v>
      </c>
      <c r="E65" t="s">
        <v>40</v>
      </c>
      <c r="F65" s="1">
        <v>5030000</v>
      </c>
      <c r="H65" t="s">
        <v>40</v>
      </c>
      <c r="I65" s="1">
        <v>5030000</v>
      </c>
      <c r="K65" t="s">
        <v>40</v>
      </c>
      <c r="L65" s="1">
        <v>5030000</v>
      </c>
    </row>
    <row r="66" spans="2:13" x14ac:dyDescent="0.3">
      <c r="B66" t="s">
        <v>41</v>
      </c>
      <c r="C66" s="1">
        <f>MIN(C64,C65)</f>
        <v>5030000</v>
      </c>
      <c r="E66" t="s">
        <v>41</v>
      </c>
      <c r="F66" s="1">
        <f>MIN(F64,F65)</f>
        <v>5030000</v>
      </c>
      <c r="H66" t="s">
        <v>41</v>
      </c>
      <c r="I66" s="1">
        <f>MIN(I64,I65)</f>
        <v>5030000</v>
      </c>
      <c r="K66" t="s">
        <v>41</v>
      </c>
      <c r="L66" s="1">
        <f>MIN(L64,L65)</f>
        <v>5030000</v>
      </c>
    </row>
    <row r="67" spans="2:13" x14ac:dyDescent="0.3">
      <c r="C67" s="9">
        <v>0.09</v>
      </c>
      <c r="F67" s="9">
        <v>0.09</v>
      </c>
      <c r="I67" s="9">
        <v>0.09</v>
      </c>
      <c r="L67" s="9">
        <v>0.09</v>
      </c>
    </row>
    <row r="68" spans="2:13" x14ac:dyDescent="0.3">
      <c r="C68" s="1">
        <f>C66*C67</f>
        <v>452700</v>
      </c>
      <c r="F68" s="1">
        <f>F66*F67</f>
        <v>452700</v>
      </c>
      <c r="I68" s="1">
        <f>I66*I67</f>
        <v>452700</v>
      </c>
      <c r="L68" s="1">
        <f>L66*L67</f>
        <v>452700</v>
      </c>
    </row>
    <row r="69" spans="2:13" x14ac:dyDescent="0.3">
      <c r="B69" t="s">
        <v>42</v>
      </c>
      <c r="C69" s="19">
        <f>C68*12</f>
        <v>5432400</v>
      </c>
      <c r="E69" t="s">
        <v>42</v>
      </c>
      <c r="F69" s="19">
        <f>F68*12</f>
        <v>5432400</v>
      </c>
      <c r="H69" t="s">
        <v>42</v>
      </c>
      <c r="I69" s="19">
        <f>I68*12</f>
        <v>5432400</v>
      </c>
      <c r="K69" t="s">
        <v>42</v>
      </c>
      <c r="L69" s="19">
        <f>L68*12</f>
        <v>5432400</v>
      </c>
    </row>
    <row r="70" spans="2:13" x14ac:dyDescent="0.3">
      <c r="F70" s="1"/>
      <c r="I70" s="1"/>
      <c r="L70" s="1"/>
    </row>
    <row r="71" spans="2:13" x14ac:dyDescent="0.3">
      <c r="B71" t="s">
        <v>43</v>
      </c>
      <c r="C71" s="1">
        <f>C64</f>
        <v>15636004.083333334</v>
      </c>
      <c r="E71" t="s">
        <v>43</v>
      </c>
      <c r="F71" s="1">
        <f>F64</f>
        <v>15636004.083333334</v>
      </c>
      <c r="H71" t="s">
        <v>43</v>
      </c>
      <c r="I71" s="1">
        <f>I64</f>
        <v>15636004.083333334</v>
      </c>
      <c r="K71" t="s">
        <v>43</v>
      </c>
      <c r="L71" s="1">
        <f>L64</f>
        <v>15636004.083333334</v>
      </c>
    </row>
    <row r="72" spans="2:13" x14ac:dyDescent="0.3">
      <c r="B72" t="s">
        <v>40</v>
      </c>
      <c r="C72" s="1">
        <v>102739068</v>
      </c>
      <c r="E72" t="s">
        <v>40</v>
      </c>
      <c r="F72" s="1">
        <v>102739068</v>
      </c>
      <c r="H72" t="s">
        <v>40</v>
      </c>
      <c r="I72" s="1">
        <v>102739068</v>
      </c>
      <c r="K72" t="s">
        <v>40</v>
      </c>
      <c r="L72" s="1">
        <v>102739068</v>
      </c>
    </row>
    <row r="73" spans="2:13" x14ac:dyDescent="0.3">
      <c r="B73" t="s">
        <v>41</v>
      </c>
      <c r="C73" s="1">
        <f>MIN(C71,C72)</f>
        <v>15636004.083333334</v>
      </c>
      <c r="E73" t="s">
        <v>41</v>
      </c>
      <c r="F73" s="1">
        <f>MIN(F71,F72)</f>
        <v>15636004.083333334</v>
      </c>
      <c r="H73" t="s">
        <v>41</v>
      </c>
      <c r="I73" s="1">
        <f>MIN(I71,I72)</f>
        <v>15636004.083333334</v>
      </c>
      <c r="K73" t="s">
        <v>41</v>
      </c>
      <c r="L73" s="1">
        <f>MIN(L71,L72)</f>
        <v>15636004.083333334</v>
      </c>
    </row>
    <row r="74" spans="2:13" x14ac:dyDescent="0.3">
      <c r="C74" s="9">
        <v>7.6502719999999996E-2</v>
      </c>
      <c r="F74" s="9">
        <v>7.6502719999999996E-2</v>
      </c>
      <c r="I74" s="9">
        <v>7.6502719999999996E-2</v>
      </c>
      <c r="L74" s="9">
        <v>7.6502719999999996E-2</v>
      </c>
    </row>
    <row r="75" spans="2:13" x14ac:dyDescent="0.3">
      <c r="C75" s="1">
        <f>C73*C74</f>
        <v>1196196.8423061066</v>
      </c>
      <c r="F75" s="1">
        <f>F73*F74</f>
        <v>1196196.8423061066</v>
      </c>
      <c r="I75" s="1">
        <f>I73*I74</f>
        <v>1196196.8423061066</v>
      </c>
      <c r="L75" s="1">
        <f>L73*L74</f>
        <v>1196196.8423061066</v>
      </c>
    </row>
    <row r="76" spans="2:13" x14ac:dyDescent="0.3">
      <c r="B76" t="s">
        <v>42</v>
      </c>
      <c r="C76" s="19">
        <f>C75*12</f>
        <v>14354362.10767328</v>
      </c>
      <c r="E76" t="s">
        <v>42</v>
      </c>
      <c r="F76" s="19">
        <f>F75*12</f>
        <v>14354362.10767328</v>
      </c>
      <c r="H76" t="s">
        <v>42</v>
      </c>
      <c r="I76" s="19">
        <f>I75*12</f>
        <v>14354362.10767328</v>
      </c>
      <c r="K76" t="s">
        <v>42</v>
      </c>
      <c r="L76" s="19">
        <f>L75*12</f>
        <v>14354362.10767328</v>
      </c>
    </row>
    <row r="77" spans="2:13" ht="17.25" thickBot="1" x14ac:dyDescent="0.35">
      <c r="F77" s="1"/>
      <c r="I77" s="1"/>
      <c r="L77" s="1"/>
    </row>
    <row r="78" spans="2:13" ht="17.25" thickBot="1" x14ac:dyDescent="0.35">
      <c r="C78" s="20">
        <f>C59-C69-C76</f>
        <v>27097353.670326717</v>
      </c>
      <c r="D78" s="33">
        <f>C78/C8</f>
        <v>0.27097353670326718</v>
      </c>
      <c r="F78" s="20">
        <f>F59-F69-F76</f>
        <v>49097353.670326717</v>
      </c>
      <c r="G78" s="33">
        <f>F78/F8</f>
        <v>0.38295938313794892</v>
      </c>
      <c r="I78" s="20">
        <f>I59-I69-I76</f>
        <v>49097353.670326717</v>
      </c>
      <c r="J78" s="33">
        <f>I78/I8</f>
        <v>0.49097353670326715</v>
      </c>
      <c r="L78" s="20">
        <f>L59-L69-L76</f>
        <v>77302473.67032671</v>
      </c>
      <c r="M78" s="33">
        <f>L78/L8</f>
        <v>0.6029593332179457</v>
      </c>
    </row>
  </sheetData>
  <mergeCells count="2">
    <mergeCell ref="C4:D4"/>
    <mergeCell ref="C5:D5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EA05-8D7A-45D3-82B6-35B97190A6C9}">
  <dimension ref="A1:M78"/>
  <sheetViews>
    <sheetView showGridLines="0" workbookViewId="0">
      <selection activeCell="C31" sqref="C31"/>
    </sheetView>
  </sheetViews>
  <sheetFormatPr defaultRowHeight="16.5" x14ac:dyDescent="0.3"/>
  <cols>
    <col min="2" max="2" width="19.625" customWidth="1"/>
    <col min="3" max="3" width="13.875" style="1" bestFit="1" customWidth="1"/>
    <col min="4" max="4" width="14.625" bestFit="1" customWidth="1"/>
    <col min="5" max="5" width="18.5" customWidth="1"/>
    <col min="6" max="6" width="13.625" bestFit="1" customWidth="1"/>
    <col min="7" max="7" width="10.25" bestFit="1" customWidth="1"/>
    <col min="8" max="8" width="19.125" customWidth="1"/>
    <col min="9" max="9" width="14.875" bestFit="1" customWidth="1"/>
    <col min="10" max="10" width="10.25" bestFit="1" customWidth="1"/>
    <col min="11" max="11" width="19.125" customWidth="1"/>
    <col min="12" max="12" width="14.875" bestFit="1" customWidth="1"/>
    <col min="13" max="13" width="10.25" bestFit="1" customWidth="1"/>
  </cols>
  <sheetData>
    <row r="1" spans="2:13" ht="20.25" x14ac:dyDescent="0.3">
      <c r="B1" s="29" t="s">
        <v>14</v>
      </c>
      <c r="C1"/>
    </row>
    <row r="2" spans="2:13" x14ac:dyDescent="0.3">
      <c r="B2" s="18" t="s">
        <v>8</v>
      </c>
      <c r="C2"/>
      <c r="H2" t="s">
        <v>38</v>
      </c>
    </row>
    <row r="3" spans="2:13" ht="17.25" thickBot="1" x14ac:dyDescent="0.35">
      <c r="B3" t="s">
        <v>44</v>
      </c>
      <c r="C3"/>
      <c r="E3" t="s">
        <v>48</v>
      </c>
    </row>
    <row r="4" spans="2:13" x14ac:dyDescent="0.3">
      <c r="B4" s="34" t="s">
        <v>9</v>
      </c>
      <c r="C4" s="35" t="s">
        <v>10</v>
      </c>
      <c r="D4" s="36"/>
      <c r="F4" s="2"/>
    </row>
    <row r="5" spans="2:13" ht="17.25" thickBot="1" x14ac:dyDescent="0.35">
      <c r="B5" s="30">
        <v>60</v>
      </c>
      <c r="C5" s="37" t="s">
        <v>0</v>
      </c>
      <c r="D5" s="38"/>
      <c r="F5" s="2">
        <v>0.22</v>
      </c>
      <c r="L5" s="2">
        <v>0.22</v>
      </c>
    </row>
    <row r="6" spans="2:13" x14ac:dyDescent="0.3">
      <c r="C6"/>
    </row>
    <row r="7" spans="2:13" x14ac:dyDescent="0.3">
      <c r="B7" t="s">
        <v>11</v>
      </c>
      <c r="C7"/>
      <c r="H7" t="s">
        <v>47</v>
      </c>
    </row>
    <row r="8" spans="2:13" x14ac:dyDescent="0.3">
      <c r="B8" s="3" t="s">
        <v>1</v>
      </c>
      <c r="C8" s="17">
        <v>100000000</v>
      </c>
      <c r="E8" s="3" t="s">
        <v>1</v>
      </c>
      <c r="F8" s="4">
        <f>TRUNC(C8/(1-F5),-1)</f>
        <v>128205120</v>
      </c>
      <c r="H8" s="3" t="s">
        <v>1</v>
      </c>
      <c r="I8" s="17">
        <f>C8</f>
        <v>100000000</v>
      </c>
      <c r="K8" s="3" t="s">
        <v>1</v>
      </c>
      <c r="L8" s="4">
        <f>TRUNC(I8/(1-L5),-1)</f>
        <v>128205120</v>
      </c>
    </row>
    <row r="9" spans="2:13" x14ac:dyDescent="0.3">
      <c r="B9" s="3" t="s">
        <v>2</v>
      </c>
      <c r="C9" s="22">
        <f>C8*D9</f>
        <v>0</v>
      </c>
      <c r="D9" s="21">
        <v>0</v>
      </c>
      <c r="E9" s="3" t="s">
        <v>2</v>
      </c>
      <c r="F9" s="22">
        <f>F8*G9</f>
        <v>0</v>
      </c>
      <c r="G9" s="21">
        <v>0</v>
      </c>
      <c r="H9" s="3" t="s">
        <v>2</v>
      </c>
      <c r="I9" s="22">
        <f>I8*J9</f>
        <v>0</v>
      </c>
      <c r="J9" s="21">
        <v>0</v>
      </c>
      <c r="K9" s="3" t="s">
        <v>2</v>
      </c>
      <c r="L9" s="22">
        <f>L8*M9</f>
        <v>0</v>
      </c>
      <c r="M9" s="21">
        <v>0</v>
      </c>
    </row>
    <row r="10" spans="2:13" x14ac:dyDescent="0.3">
      <c r="B10" s="3" t="s">
        <v>3</v>
      </c>
      <c r="C10" s="4">
        <f>C8-C9</f>
        <v>100000000</v>
      </c>
      <c r="E10" s="3" t="s">
        <v>3</v>
      </c>
      <c r="F10" s="4">
        <f>F8-F9</f>
        <v>128205120</v>
      </c>
      <c r="H10" s="3" t="s">
        <v>3</v>
      </c>
      <c r="I10" s="4">
        <f>I8-I9</f>
        <v>100000000</v>
      </c>
      <c r="K10" s="3" t="s">
        <v>3</v>
      </c>
      <c r="L10" s="4">
        <f>L8-L9</f>
        <v>128205120</v>
      </c>
    </row>
    <row r="11" spans="2:13" x14ac:dyDescent="0.3">
      <c r="B11" s="3" t="s">
        <v>4</v>
      </c>
      <c r="C11" s="6">
        <v>0.2</v>
      </c>
      <c r="E11" s="3" t="s">
        <v>4</v>
      </c>
      <c r="F11" s="6">
        <f>C11</f>
        <v>0.2</v>
      </c>
      <c r="H11" s="3" t="s">
        <v>4</v>
      </c>
      <c r="I11" s="6">
        <v>0</v>
      </c>
      <c r="K11" s="3" t="s">
        <v>4</v>
      </c>
      <c r="L11" s="6">
        <f>I11</f>
        <v>0</v>
      </c>
    </row>
    <row r="12" spans="2:13" x14ac:dyDescent="0.3">
      <c r="B12" s="3" t="s">
        <v>5</v>
      </c>
      <c r="C12" s="4">
        <f>TRUNC(C10*C11,-1)</f>
        <v>20000000</v>
      </c>
      <c r="E12" s="3" t="s">
        <v>5</v>
      </c>
      <c r="F12" s="4">
        <f>TRUNC(F10*F11,-1)</f>
        <v>25641020</v>
      </c>
      <c r="H12" s="3" t="s">
        <v>5</v>
      </c>
      <c r="I12" s="4">
        <f>TRUNC(I10*I11,-1)</f>
        <v>0</v>
      </c>
      <c r="K12" s="3" t="s">
        <v>5</v>
      </c>
      <c r="L12" s="4">
        <f>TRUNC(L10*L11,-1)</f>
        <v>0</v>
      </c>
    </row>
    <row r="13" spans="2:13" x14ac:dyDescent="0.3">
      <c r="B13" s="3" t="s">
        <v>6</v>
      </c>
      <c r="C13" s="4">
        <f>TRUNC(C12*10%,-1)</f>
        <v>2000000</v>
      </c>
      <c r="E13" s="3" t="s">
        <v>6</v>
      </c>
      <c r="F13" s="4">
        <f>TRUNC(F12*10%,-1)</f>
        <v>2564100</v>
      </c>
      <c r="H13" s="3" t="s">
        <v>6</v>
      </c>
      <c r="I13" s="4">
        <f>TRUNC(I12*10%,-1)</f>
        <v>0</v>
      </c>
      <c r="K13" s="3" t="s">
        <v>6</v>
      </c>
      <c r="L13" s="4">
        <f>TRUNC(L12*10%,-1)</f>
        <v>0</v>
      </c>
    </row>
    <row r="14" spans="2:13" x14ac:dyDescent="0.3">
      <c r="B14" s="3" t="s">
        <v>15</v>
      </c>
      <c r="C14" s="4">
        <f>SUM(C12:C13)</f>
        <v>22000000</v>
      </c>
      <c r="E14" s="3" t="s">
        <v>15</v>
      </c>
      <c r="F14" s="4">
        <f>SUM(F12:F13)</f>
        <v>28205120</v>
      </c>
      <c r="H14" s="3" t="s">
        <v>15</v>
      </c>
      <c r="I14" s="4">
        <f>SUM(I12:I13)</f>
        <v>0</v>
      </c>
      <c r="K14" s="3" t="s">
        <v>15</v>
      </c>
      <c r="L14" s="4">
        <f>SUM(L12:L13)</f>
        <v>0</v>
      </c>
    </row>
    <row r="15" spans="2:13" x14ac:dyDescent="0.3">
      <c r="B15" s="3" t="s">
        <v>7</v>
      </c>
      <c r="C15" s="32">
        <f>C8-C14</f>
        <v>78000000</v>
      </c>
      <c r="D15" s="33">
        <f>C15/C8</f>
        <v>0.78</v>
      </c>
      <c r="E15" s="3" t="s">
        <v>7</v>
      </c>
      <c r="F15" s="32">
        <f>F8-F14</f>
        <v>100000000</v>
      </c>
      <c r="G15" s="33">
        <f>F15/F8</f>
        <v>0.78000004992000316</v>
      </c>
      <c r="H15" s="3" t="s">
        <v>7</v>
      </c>
      <c r="I15" s="32">
        <f>I8-I14</f>
        <v>100000000</v>
      </c>
      <c r="J15" s="33">
        <f>I15/I8</f>
        <v>1</v>
      </c>
      <c r="K15" s="3" t="s">
        <v>7</v>
      </c>
      <c r="L15" s="32">
        <f>L8-L14</f>
        <v>128205120</v>
      </c>
      <c r="M15" s="33">
        <f>L15/L8</f>
        <v>1</v>
      </c>
    </row>
    <row r="16" spans="2:13" x14ac:dyDescent="0.3">
      <c r="C16"/>
    </row>
    <row r="17" spans="1:13" x14ac:dyDescent="0.3">
      <c r="C17"/>
    </row>
    <row r="18" spans="1:13" x14ac:dyDescent="0.3">
      <c r="B18" t="s">
        <v>12</v>
      </c>
      <c r="C18"/>
      <c r="E18" t="s">
        <v>12</v>
      </c>
      <c r="H18" t="s">
        <v>16</v>
      </c>
      <c r="K18" t="s">
        <v>16</v>
      </c>
    </row>
    <row r="19" spans="1:13" x14ac:dyDescent="0.3">
      <c r="B19" s="3" t="s">
        <v>13</v>
      </c>
      <c r="C19" s="4">
        <f>C10</f>
        <v>100000000</v>
      </c>
      <c r="D19" s="31"/>
      <c r="E19" s="3" t="s">
        <v>13</v>
      </c>
      <c r="F19" s="4">
        <f>F10</f>
        <v>128205120</v>
      </c>
      <c r="H19" s="3" t="s">
        <v>13</v>
      </c>
      <c r="I19" s="4">
        <f>I10</f>
        <v>100000000</v>
      </c>
      <c r="K19" s="3" t="s">
        <v>13</v>
      </c>
      <c r="L19" s="4">
        <f>L10</f>
        <v>128205120</v>
      </c>
    </row>
    <row r="20" spans="1:13" x14ac:dyDescent="0.3">
      <c r="C20"/>
    </row>
    <row r="21" spans="1:13" x14ac:dyDescent="0.3">
      <c r="B21" s="28" t="s">
        <v>23</v>
      </c>
      <c r="C21"/>
      <c r="E21" s="28" t="s">
        <v>23</v>
      </c>
      <c r="H21" s="28" t="s">
        <v>23</v>
      </c>
      <c r="K21" s="28" t="s">
        <v>23</v>
      </c>
    </row>
    <row r="22" spans="1:13" x14ac:dyDescent="0.3">
      <c r="B22" s="3" t="s">
        <v>24</v>
      </c>
      <c r="C22" s="8">
        <v>137003782</v>
      </c>
      <c r="E22" s="3" t="s">
        <v>24</v>
      </c>
      <c r="F22" s="8">
        <f>C22</f>
        <v>137003782</v>
      </c>
      <c r="H22" s="3" t="s">
        <v>24</v>
      </c>
      <c r="I22" s="8">
        <f>F22</f>
        <v>137003782</v>
      </c>
      <c r="K22" s="3" t="s">
        <v>24</v>
      </c>
      <c r="L22" s="8">
        <f>I22</f>
        <v>137003782</v>
      </c>
    </row>
    <row r="23" spans="1:13" x14ac:dyDescent="0.3">
      <c r="B23" s="3" t="s">
        <v>26</v>
      </c>
      <c r="C23" s="8"/>
      <c r="E23" s="3" t="s">
        <v>26</v>
      </c>
      <c r="F23" s="8"/>
      <c r="H23" s="3" t="s">
        <v>26</v>
      </c>
      <c r="I23" s="8"/>
      <c r="K23" s="3" t="s">
        <v>26</v>
      </c>
      <c r="L23" s="8"/>
    </row>
    <row r="24" spans="1:13" x14ac:dyDescent="0.3">
      <c r="B24" s="3" t="s">
        <v>25</v>
      </c>
      <c r="C24" s="8">
        <v>50628267</v>
      </c>
      <c r="E24" s="3" t="s">
        <v>25</v>
      </c>
      <c r="F24" s="8">
        <f>C24</f>
        <v>50628267</v>
      </c>
      <c r="H24" s="3" t="s">
        <v>25</v>
      </c>
      <c r="I24" s="8">
        <f>F24</f>
        <v>50628267</v>
      </c>
      <c r="K24" s="3" t="s">
        <v>25</v>
      </c>
      <c r="L24" s="8">
        <f>I24</f>
        <v>50628267</v>
      </c>
    </row>
    <row r="25" spans="1:13" x14ac:dyDescent="0.3">
      <c r="B25" s="3" t="s">
        <v>27</v>
      </c>
      <c r="C25" s="8"/>
      <c r="E25" s="3" t="s">
        <v>27</v>
      </c>
      <c r="F25" s="8"/>
      <c r="H25" s="3" t="s">
        <v>27</v>
      </c>
      <c r="I25" s="8"/>
      <c r="K25" s="3" t="s">
        <v>27</v>
      </c>
      <c r="L25" s="8"/>
    </row>
    <row r="26" spans="1:13" x14ac:dyDescent="0.3">
      <c r="B26" s="3" t="s">
        <v>22</v>
      </c>
      <c r="C26" s="24">
        <f>C10</f>
        <v>100000000</v>
      </c>
      <c r="E26" s="3" t="s">
        <v>22</v>
      </c>
      <c r="F26" s="24">
        <f>F10</f>
        <v>128205120</v>
      </c>
      <c r="H26" s="3" t="s">
        <v>22</v>
      </c>
      <c r="I26" s="24">
        <f>I10</f>
        <v>100000000</v>
      </c>
      <c r="K26" s="3" t="s">
        <v>22</v>
      </c>
      <c r="L26" s="24">
        <f>L10</f>
        <v>128205120</v>
      </c>
    </row>
    <row r="27" spans="1:13" x14ac:dyDescent="0.3">
      <c r="B27" s="3" t="s">
        <v>28</v>
      </c>
      <c r="C27" s="8"/>
      <c r="E27" s="3" t="s">
        <v>28</v>
      </c>
      <c r="F27" s="8"/>
      <c r="H27" s="3" t="s">
        <v>28</v>
      </c>
      <c r="I27" s="8"/>
      <c r="K27" s="3" t="s">
        <v>28</v>
      </c>
      <c r="L27" s="8"/>
    </row>
    <row r="28" spans="1:13" ht="17.25" thickBot="1" x14ac:dyDescent="0.35">
      <c r="A28" s="12"/>
      <c r="B28" s="13" t="s">
        <v>29</v>
      </c>
      <c r="C28" s="14"/>
      <c r="D28" s="12"/>
      <c r="E28" s="13" t="s">
        <v>29</v>
      </c>
      <c r="F28" s="14"/>
      <c r="G28" s="15"/>
      <c r="H28" s="13" t="s">
        <v>29</v>
      </c>
      <c r="I28" s="14"/>
      <c r="J28" s="15"/>
      <c r="K28" s="13" t="s">
        <v>29</v>
      </c>
      <c r="L28" s="14"/>
      <c r="M28" s="16"/>
    </row>
    <row r="29" spans="1:13" x14ac:dyDescent="0.3">
      <c r="B29" s="11" t="s">
        <v>23</v>
      </c>
      <c r="C29" s="46">
        <f>SUM(C22:C28)</f>
        <v>287632049</v>
      </c>
      <c r="E29" s="11" t="s">
        <v>23</v>
      </c>
      <c r="F29" s="46">
        <f>SUM(F22:F28)</f>
        <v>315837169</v>
      </c>
      <c r="H29" s="11" t="s">
        <v>23</v>
      </c>
      <c r="I29" s="46">
        <f>SUM(I22:I28)</f>
        <v>287632049</v>
      </c>
      <c r="K29" s="11" t="s">
        <v>23</v>
      </c>
      <c r="L29" s="46">
        <f>SUM(L22:L28)</f>
        <v>315837169</v>
      </c>
    </row>
    <row r="30" spans="1:13" x14ac:dyDescent="0.3">
      <c r="B30" s="3" t="s">
        <v>45</v>
      </c>
      <c r="C30" s="24">
        <v>13451570</v>
      </c>
      <c r="E30" s="3" t="s">
        <v>45</v>
      </c>
      <c r="F30" s="24">
        <f>C30</f>
        <v>13451570</v>
      </c>
      <c r="H30" s="3" t="s">
        <v>45</v>
      </c>
      <c r="I30" s="17">
        <f>C30</f>
        <v>13451570</v>
      </c>
      <c r="K30" s="3" t="s">
        <v>45</v>
      </c>
      <c r="L30" s="17">
        <f>C30</f>
        <v>13451570</v>
      </c>
    </row>
    <row r="31" spans="1:13" x14ac:dyDescent="0.3">
      <c r="B31" s="3" t="s">
        <v>17</v>
      </c>
      <c r="C31" s="43">
        <f>C29-C30</f>
        <v>274180479</v>
      </c>
      <c r="E31" s="3" t="s">
        <v>17</v>
      </c>
      <c r="F31" s="43">
        <f>F29-F30</f>
        <v>302385599</v>
      </c>
      <c r="H31" s="3" t="s">
        <v>17</v>
      </c>
      <c r="I31" s="44">
        <f>I29-I30</f>
        <v>274180479</v>
      </c>
      <c r="K31" s="3" t="s">
        <v>17</v>
      </c>
      <c r="L31" s="44">
        <f>L29-L30</f>
        <v>302385599</v>
      </c>
    </row>
    <row r="32" spans="1:13" x14ac:dyDescent="0.3">
      <c r="B32" s="3" t="s">
        <v>4</v>
      </c>
      <c r="C32" s="27">
        <f>VLOOKUP(C31,소득세율,3)</f>
        <v>0.38</v>
      </c>
      <c r="E32" s="3" t="s">
        <v>4</v>
      </c>
      <c r="F32" s="27">
        <f>VLOOKUP(F31,소득세율,3)</f>
        <v>0.4</v>
      </c>
      <c r="H32" s="3" t="s">
        <v>4</v>
      </c>
      <c r="I32" s="27">
        <f>VLOOKUP(I31,소득세율,3)</f>
        <v>0.38</v>
      </c>
      <c r="K32" s="3" t="s">
        <v>4</v>
      </c>
      <c r="L32" s="27">
        <f>VLOOKUP(L31,소득세율,3)</f>
        <v>0.4</v>
      </c>
    </row>
    <row r="33" spans="2:13" x14ac:dyDescent="0.3">
      <c r="B33" s="3" t="s">
        <v>20</v>
      </c>
      <c r="C33" s="25">
        <f>VLOOKUP(C31,소득세율,4)</f>
        <v>-19400000</v>
      </c>
      <c r="E33" s="3" t="s">
        <v>20</v>
      </c>
      <c r="F33" s="25">
        <f>VLOOKUP(F31,소득세율,4)</f>
        <v>-25400000</v>
      </c>
      <c r="H33" s="3" t="s">
        <v>20</v>
      </c>
      <c r="I33" s="25">
        <f>VLOOKUP(I31,소득세율,4)</f>
        <v>-19400000</v>
      </c>
      <c r="K33" s="3" t="s">
        <v>20</v>
      </c>
      <c r="L33" s="25">
        <f>VLOOKUP(L31,소득세율,4)</f>
        <v>-25400000</v>
      </c>
    </row>
    <row r="34" spans="2:13" x14ac:dyDescent="0.3">
      <c r="B34" s="3" t="s">
        <v>30</v>
      </c>
      <c r="C34" s="41">
        <f>SUM(C31*C32+C33)</f>
        <v>84788582.019999996</v>
      </c>
      <c r="E34" s="3" t="s">
        <v>30</v>
      </c>
      <c r="F34" s="41">
        <f>SUM(F31*F32+F33)</f>
        <v>95554239.600000009</v>
      </c>
      <c r="H34" s="3" t="s">
        <v>30</v>
      </c>
      <c r="I34" s="41">
        <f>SUM(I31*I32+I33)</f>
        <v>84788582.019999996</v>
      </c>
      <c r="K34" s="3" t="s">
        <v>30</v>
      </c>
      <c r="L34" s="41">
        <f>SUM(L31*L32+L33)</f>
        <v>95554239.600000009</v>
      </c>
    </row>
    <row r="35" spans="2:13" x14ac:dyDescent="0.3">
      <c r="B35" s="3" t="s">
        <v>49</v>
      </c>
      <c r="C35" s="39">
        <f>D35</f>
        <v>12115850</v>
      </c>
      <c r="D35" s="1">
        <f>TRUNC(C34*C22/C29*30%,0)</f>
        <v>12115850</v>
      </c>
      <c r="E35" s="3" t="s">
        <v>49</v>
      </c>
      <c r="F35" s="39">
        <f>G35</f>
        <v>12434849</v>
      </c>
      <c r="G35" s="1">
        <f>TRUNC(F34*F22/F29*30%,0)</f>
        <v>12434849</v>
      </c>
      <c r="H35" s="3" t="s">
        <v>49</v>
      </c>
      <c r="I35" s="39">
        <f>J35</f>
        <v>12115850</v>
      </c>
      <c r="J35" s="1">
        <f>TRUNC(I34*I22/I29*30%,0)</f>
        <v>12115850</v>
      </c>
      <c r="K35" s="3" t="s">
        <v>49</v>
      </c>
      <c r="L35" s="39">
        <f>M35</f>
        <v>12434849</v>
      </c>
      <c r="M35" s="1">
        <f>TRUNC(L34*L22/L29*30%,0)</f>
        <v>12434849</v>
      </c>
    </row>
    <row r="36" spans="2:13" x14ac:dyDescent="0.3">
      <c r="B36" s="3" t="s">
        <v>50</v>
      </c>
      <c r="C36" s="39">
        <v>3134406</v>
      </c>
      <c r="E36" s="3" t="s">
        <v>50</v>
      </c>
      <c r="F36" s="39">
        <f>$C$36</f>
        <v>3134406</v>
      </c>
      <c r="H36" s="3" t="s">
        <v>50</v>
      </c>
      <c r="I36" s="39">
        <f>$C$36</f>
        <v>3134406</v>
      </c>
      <c r="K36" s="3" t="s">
        <v>50</v>
      </c>
      <c r="L36" s="39">
        <f>$C$36</f>
        <v>3134406</v>
      </c>
    </row>
    <row r="37" spans="2:13" x14ac:dyDescent="0.3">
      <c r="B37" s="3" t="s">
        <v>51</v>
      </c>
      <c r="C37" s="42">
        <f>C34-C35-C36</f>
        <v>69538326.019999996</v>
      </c>
      <c r="E37" s="3" t="s">
        <v>51</v>
      </c>
      <c r="F37" s="42">
        <f>F34-F35-F36</f>
        <v>79984984.600000009</v>
      </c>
      <c r="H37" s="3" t="s">
        <v>51</v>
      </c>
      <c r="I37" s="42">
        <f>I34-I35-I36</f>
        <v>69538326.019999996</v>
      </c>
      <c r="K37" s="3" t="s">
        <v>51</v>
      </c>
      <c r="L37" s="42">
        <f>L34-L35-L36</f>
        <v>79984984.600000009</v>
      </c>
    </row>
    <row r="38" spans="2:13" x14ac:dyDescent="0.3">
      <c r="B38" s="3" t="s">
        <v>31</v>
      </c>
      <c r="C38" s="39">
        <v>2657000</v>
      </c>
      <c r="E38" s="3" t="s">
        <v>31</v>
      </c>
      <c r="F38" s="39">
        <v>2657000</v>
      </c>
      <c r="H38" s="3" t="s">
        <v>31</v>
      </c>
      <c r="I38" s="39">
        <v>2657000</v>
      </c>
      <c r="K38" s="3" t="s">
        <v>31</v>
      </c>
      <c r="L38" s="39">
        <v>2657000</v>
      </c>
    </row>
    <row r="39" spans="2:13" x14ac:dyDescent="0.3">
      <c r="B39" s="3" t="s">
        <v>32</v>
      </c>
      <c r="C39" s="39">
        <f>2702436+C12</f>
        <v>22702436</v>
      </c>
      <c r="E39" s="3" t="s">
        <v>32</v>
      </c>
      <c r="F39" s="39">
        <f>2702436+F12</f>
        <v>28343456</v>
      </c>
      <c r="H39" s="3" t="s">
        <v>32</v>
      </c>
      <c r="I39" s="39">
        <f>2702436+I12</f>
        <v>2702436</v>
      </c>
      <c r="K39" s="3" t="s">
        <v>32</v>
      </c>
      <c r="L39" s="39">
        <f>2702436+L12</f>
        <v>2702436</v>
      </c>
    </row>
    <row r="40" spans="2:13" x14ac:dyDescent="0.3">
      <c r="B40" s="3" t="s">
        <v>33</v>
      </c>
      <c r="C40" s="40">
        <f>C34-C35-C36-C38-C39</f>
        <v>44178890.019999996</v>
      </c>
      <c r="E40" s="3" t="s">
        <v>33</v>
      </c>
      <c r="F40" s="40">
        <f>F34-F35-F36-F38-F39</f>
        <v>48984528.600000009</v>
      </c>
      <c r="H40" s="3" t="s">
        <v>33</v>
      </c>
      <c r="I40" s="40">
        <f>I34-I35-I36-I38-I39</f>
        <v>64178890.019999996</v>
      </c>
      <c r="K40" s="3" t="s">
        <v>33</v>
      </c>
      <c r="L40" s="40">
        <f>L34-L35-L36-L38-L39</f>
        <v>74625548.600000009</v>
      </c>
    </row>
    <row r="41" spans="2:13" x14ac:dyDescent="0.3">
      <c r="F41" s="1"/>
      <c r="I41" s="1"/>
      <c r="L41" s="1"/>
    </row>
    <row r="42" spans="2:13" x14ac:dyDescent="0.3">
      <c r="F42" s="1"/>
      <c r="I42" s="1"/>
      <c r="L42" s="1"/>
    </row>
    <row r="43" spans="2:13" x14ac:dyDescent="0.3">
      <c r="B43" s="28" t="s">
        <v>6</v>
      </c>
      <c r="E43" s="28" t="s">
        <v>6</v>
      </c>
      <c r="F43" s="1"/>
      <c r="H43" s="28" t="s">
        <v>6</v>
      </c>
      <c r="I43" s="1"/>
      <c r="K43" s="28" t="s">
        <v>6</v>
      </c>
      <c r="L43" s="1"/>
    </row>
    <row r="44" spans="2:13" x14ac:dyDescent="0.3">
      <c r="B44" s="3" t="s">
        <v>17</v>
      </c>
      <c r="C44" s="8">
        <f>C31</f>
        <v>274180479</v>
      </c>
      <c r="E44" s="3" t="s">
        <v>17</v>
      </c>
      <c r="F44" s="8">
        <f>F31</f>
        <v>302385599</v>
      </c>
      <c r="H44" s="3" t="s">
        <v>17</v>
      </c>
      <c r="I44" s="8">
        <f>I31</f>
        <v>274180479</v>
      </c>
      <c r="K44" s="3" t="s">
        <v>17</v>
      </c>
      <c r="L44" s="8">
        <f>L31</f>
        <v>302385599</v>
      </c>
    </row>
    <row r="45" spans="2:13" x14ac:dyDescent="0.3">
      <c r="B45" s="3" t="s">
        <v>4</v>
      </c>
      <c r="C45" s="26">
        <f>VLOOKUP(C44,지방세율,3)</f>
        <v>3.8000000000000006E-2</v>
      </c>
      <c r="E45" s="3" t="s">
        <v>4</v>
      </c>
      <c r="F45" s="26">
        <f>VLOOKUP(F44,지방세율,3)</f>
        <v>4.0000000000000008E-2</v>
      </c>
      <c r="H45" s="3" t="s">
        <v>4</v>
      </c>
      <c r="I45" s="26">
        <f>VLOOKUP(I44,지방세율,3)</f>
        <v>3.8000000000000006E-2</v>
      </c>
      <c r="K45" s="3" t="s">
        <v>4</v>
      </c>
      <c r="L45" s="26">
        <f>VLOOKUP(L44,지방세율,3)</f>
        <v>4.0000000000000008E-2</v>
      </c>
    </row>
    <row r="46" spans="2:13" x14ac:dyDescent="0.3">
      <c r="B46" s="3" t="s">
        <v>20</v>
      </c>
      <c r="C46" s="25">
        <f>VLOOKUP(C44,지방세율,4)</f>
        <v>-1940000</v>
      </c>
      <c r="E46" s="3" t="s">
        <v>20</v>
      </c>
      <c r="F46" s="25">
        <f>VLOOKUP(F44,지방세율,4)</f>
        <v>-2540000</v>
      </c>
      <c r="H46" s="3" t="s">
        <v>20</v>
      </c>
      <c r="I46" s="25">
        <f>VLOOKUP(I44,지방세율,4)</f>
        <v>-1940000</v>
      </c>
      <c r="K46" s="3" t="s">
        <v>20</v>
      </c>
      <c r="L46" s="25">
        <f>VLOOKUP(L44,지방세율,4)</f>
        <v>-2540000</v>
      </c>
    </row>
    <row r="47" spans="2:13" x14ac:dyDescent="0.3">
      <c r="B47" s="3" t="s">
        <v>30</v>
      </c>
      <c r="C47" s="41">
        <f>SUM(C44*C45+C46)</f>
        <v>8478858.2020000014</v>
      </c>
      <c r="E47" s="3" t="s">
        <v>30</v>
      </c>
      <c r="F47" s="41">
        <f>SUM(F44*F45+F46)</f>
        <v>9555423.9600000028</v>
      </c>
      <c r="H47" s="3" t="s">
        <v>30</v>
      </c>
      <c r="I47" s="41">
        <f>SUM(I44*I45+I46)</f>
        <v>8478858.2020000014</v>
      </c>
      <c r="K47" s="3" t="s">
        <v>30</v>
      </c>
      <c r="L47" s="41">
        <f>SUM(L44*L45+L46)</f>
        <v>9555423.9600000028</v>
      </c>
    </row>
    <row r="48" spans="2:13" x14ac:dyDescent="0.3">
      <c r="B48" s="3" t="s">
        <v>49</v>
      </c>
      <c r="C48" s="39">
        <v>1024912</v>
      </c>
      <c r="E48" s="3" t="s">
        <v>49</v>
      </c>
      <c r="F48" s="39">
        <f>$C$48</f>
        <v>1024912</v>
      </c>
      <c r="H48" s="3" t="s">
        <v>49</v>
      </c>
      <c r="I48" s="39">
        <f>$C$48</f>
        <v>1024912</v>
      </c>
      <c r="K48" s="3" t="s">
        <v>49</v>
      </c>
      <c r="L48" s="39">
        <f>$C$48</f>
        <v>1024912</v>
      </c>
    </row>
    <row r="49" spans="2:13" x14ac:dyDescent="0.3">
      <c r="B49" s="3" t="s">
        <v>50</v>
      </c>
      <c r="C49" s="39">
        <v>313440</v>
      </c>
      <c r="E49" s="3" t="s">
        <v>50</v>
      </c>
      <c r="F49" s="39">
        <f>$C$49</f>
        <v>313440</v>
      </c>
      <c r="H49" s="3" t="s">
        <v>50</v>
      </c>
      <c r="I49" s="39">
        <f>$C$49</f>
        <v>313440</v>
      </c>
      <c r="K49" s="3" t="s">
        <v>50</v>
      </c>
      <c r="L49" s="39">
        <f>$C$49</f>
        <v>313440</v>
      </c>
    </row>
    <row r="50" spans="2:13" x14ac:dyDescent="0.3">
      <c r="B50" s="3" t="s">
        <v>51</v>
      </c>
      <c r="C50" s="42">
        <f>C47-C48-C49</f>
        <v>7140506.2020000014</v>
      </c>
      <c r="E50" s="3" t="s">
        <v>51</v>
      </c>
      <c r="F50" s="42">
        <f>F47-F48-F49</f>
        <v>8217071.9600000028</v>
      </c>
      <c r="H50" s="3" t="s">
        <v>51</v>
      </c>
      <c r="I50" s="42">
        <f>I47-I48-I49</f>
        <v>7140506.2020000014</v>
      </c>
      <c r="K50" s="3" t="s">
        <v>51</v>
      </c>
      <c r="L50" s="42">
        <f>L47-L48-L49</f>
        <v>8217071.9600000028</v>
      </c>
    </row>
    <row r="51" spans="2:13" x14ac:dyDescent="0.3">
      <c r="B51" s="3" t="s">
        <v>31</v>
      </c>
      <c r="C51" s="45"/>
      <c r="E51" s="3" t="s">
        <v>31</v>
      </c>
      <c r="F51" s="45"/>
      <c r="H51" s="3" t="s">
        <v>31</v>
      </c>
      <c r="I51" s="45"/>
      <c r="K51" s="3" t="s">
        <v>31</v>
      </c>
      <c r="L51" s="45"/>
    </row>
    <row r="52" spans="2:13" x14ac:dyDescent="0.3">
      <c r="B52" s="3" t="s">
        <v>32</v>
      </c>
      <c r="C52" s="39">
        <f>270240+C13</f>
        <v>2270240</v>
      </c>
      <c r="E52" s="3" t="s">
        <v>32</v>
      </c>
      <c r="F52" s="39">
        <f>270240+F13</f>
        <v>2834340</v>
      </c>
      <c r="H52" s="3" t="s">
        <v>32</v>
      </c>
      <c r="I52" s="39">
        <f>270240+I13</f>
        <v>270240</v>
      </c>
      <c r="K52" s="3" t="s">
        <v>32</v>
      </c>
      <c r="L52" s="39">
        <f>270240+L13</f>
        <v>270240</v>
      </c>
    </row>
    <row r="53" spans="2:13" x14ac:dyDescent="0.3">
      <c r="B53" s="3" t="s">
        <v>33</v>
      </c>
      <c r="C53" s="40">
        <f>C50-C51-C52</f>
        <v>4870266.2020000014</v>
      </c>
      <c r="E53" s="3" t="s">
        <v>33</v>
      </c>
      <c r="F53" s="40">
        <f>F50-F51-F52</f>
        <v>5382731.9600000028</v>
      </c>
      <c r="H53" s="3" t="s">
        <v>33</v>
      </c>
      <c r="I53" s="40">
        <f>I50-I51-I52</f>
        <v>6870266.2020000014</v>
      </c>
      <c r="K53" s="3" t="s">
        <v>33</v>
      </c>
      <c r="L53" s="40">
        <f>L50-L51-L52</f>
        <v>7946831.9600000028</v>
      </c>
    </row>
    <row r="54" spans="2:13" x14ac:dyDescent="0.3">
      <c r="F54" s="1"/>
      <c r="I54" s="1"/>
      <c r="L54" s="1"/>
    </row>
    <row r="55" spans="2:13" x14ac:dyDescent="0.3">
      <c r="B55" t="s">
        <v>35</v>
      </c>
      <c r="C55" s="1">
        <f>C14+C40+C53</f>
        <v>71049156.222000003</v>
      </c>
      <c r="D55" s="33">
        <f>C55/C8</f>
        <v>0.71049156221999998</v>
      </c>
      <c r="E55" t="s">
        <v>35</v>
      </c>
      <c r="F55" s="1">
        <f>F14+F40+F53</f>
        <v>82572380.560000017</v>
      </c>
      <c r="G55" s="33">
        <f>F55/F8</f>
        <v>0.64406460958813516</v>
      </c>
      <c r="H55" t="s">
        <v>35</v>
      </c>
      <c r="I55" s="1">
        <f>I14+I40+I53</f>
        <v>71049156.222000003</v>
      </c>
      <c r="J55" s="33">
        <f>I55/I8</f>
        <v>0.71049156221999998</v>
      </c>
      <c r="K55" t="s">
        <v>35</v>
      </c>
      <c r="L55" s="1">
        <f>L14+L40+L53</f>
        <v>82572380.560000017</v>
      </c>
      <c r="M55" s="33">
        <f>L55/L8</f>
        <v>0.64406460958813516</v>
      </c>
    </row>
    <row r="56" spans="2:13" x14ac:dyDescent="0.3">
      <c r="F56" s="1"/>
      <c r="I56" s="1"/>
      <c r="L56" s="1"/>
    </row>
    <row r="57" spans="2:13" x14ac:dyDescent="0.3">
      <c r="B57" t="s">
        <v>36</v>
      </c>
      <c r="C57" s="1">
        <f>C8</f>
        <v>100000000</v>
      </c>
      <c r="E57" t="s">
        <v>36</v>
      </c>
      <c r="F57" s="1">
        <f>F8</f>
        <v>128205120</v>
      </c>
      <c r="H57" t="s">
        <v>36</v>
      </c>
      <c r="I57" s="1">
        <f>I8</f>
        <v>100000000</v>
      </c>
      <c r="K57" t="s">
        <v>36</v>
      </c>
      <c r="L57" s="1">
        <f>L8</f>
        <v>128205120</v>
      </c>
    </row>
    <row r="58" spans="2:13" ht="17.25" thickBot="1" x14ac:dyDescent="0.35">
      <c r="F58" s="1"/>
      <c r="I58" s="1"/>
      <c r="L58" s="1"/>
    </row>
    <row r="59" spans="2:13" ht="17.25" thickBot="1" x14ac:dyDescent="0.35">
      <c r="B59" t="s">
        <v>37</v>
      </c>
      <c r="C59" s="20">
        <f>C57-C55</f>
        <v>28950843.777999997</v>
      </c>
      <c r="D59" s="33">
        <f>C59/C8</f>
        <v>0.28950843777999996</v>
      </c>
      <c r="E59" t="s">
        <v>37</v>
      </c>
      <c r="F59" s="20">
        <f>F57-F55</f>
        <v>45632739.439999983</v>
      </c>
      <c r="G59" s="33">
        <f>F59/F8</f>
        <v>0.35593539041186484</v>
      </c>
      <c r="H59" t="s">
        <v>37</v>
      </c>
      <c r="I59" s="20">
        <f>I57-I55</f>
        <v>28950843.777999997</v>
      </c>
      <c r="J59" s="33">
        <f>I59/I8</f>
        <v>0.28950843777999996</v>
      </c>
      <c r="K59" t="s">
        <v>37</v>
      </c>
      <c r="L59" s="20">
        <f>L57-L55</f>
        <v>45632739.439999983</v>
      </c>
      <c r="M59" s="33">
        <f>L59/L8</f>
        <v>0.35593539041186484</v>
      </c>
    </row>
    <row r="62" spans="2:13" x14ac:dyDescent="0.3">
      <c r="B62" t="s">
        <v>46</v>
      </c>
    </row>
    <row r="64" spans="2:13" x14ac:dyDescent="0.3">
      <c r="B64" t="s">
        <v>39</v>
      </c>
      <c r="C64" s="1">
        <f>C29/12</f>
        <v>23969337.416666668</v>
      </c>
      <c r="E64" t="s">
        <v>39</v>
      </c>
      <c r="F64" s="1">
        <f>F29/12</f>
        <v>26319764.083333332</v>
      </c>
      <c r="H64" t="s">
        <v>39</v>
      </c>
      <c r="I64" s="1">
        <f>I29/12</f>
        <v>23969337.416666668</v>
      </c>
      <c r="K64" t="s">
        <v>39</v>
      </c>
      <c r="L64" s="1">
        <f>L29/12</f>
        <v>26319764.083333332</v>
      </c>
    </row>
    <row r="65" spans="2:13" x14ac:dyDescent="0.3">
      <c r="B65" t="s">
        <v>40</v>
      </c>
      <c r="C65" s="1">
        <v>5030000</v>
      </c>
      <c r="E65" t="s">
        <v>40</v>
      </c>
      <c r="F65" s="1">
        <v>5030000</v>
      </c>
      <c r="H65" t="s">
        <v>40</v>
      </c>
      <c r="I65" s="1">
        <v>5030000</v>
      </c>
      <c r="K65" t="s">
        <v>40</v>
      </c>
      <c r="L65" s="1">
        <v>5030000</v>
      </c>
    </row>
    <row r="66" spans="2:13" x14ac:dyDescent="0.3">
      <c r="B66" t="s">
        <v>41</v>
      </c>
      <c r="C66" s="1">
        <f>MIN(C64,C65)</f>
        <v>5030000</v>
      </c>
      <c r="E66" t="s">
        <v>41</v>
      </c>
      <c r="F66" s="1">
        <f>MIN(F64,F65)</f>
        <v>5030000</v>
      </c>
      <c r="H66" t="s">
        <v>41</v>
      </c>
      <c r="I66" s="1">
        <f>MIN(I64,I65)</f>
        <v>5030000</v>
      </c>
      <c r="K66" t="s">
        <v>41</v>
      </c>
      <c r="L66" s="1">
        <f>MIN(L64,L65)</f>
        <v>5030000</v>
      </c>
    </row>
    <row r="67" spans="2:13" x14ac:dyDescent="0.3">
      <c r="C67" s="9">
        <v>0.09</v>
      </c>
      <c r="F67" s="9">
        <v>0.09</v>
      </c>
      <c r="I67" s="9">
        <v>0.09</v>
      </c>
      <c r="L67" s="9">
        <v>0.09</v>
      </c>
    </row>
    <row r="68" spans="2:13" x14ac:dyDescent="0.3">
      <c r="C68" s="1">
        <f>C66*C67</f>
        <v>452700</v>
      </c>
      <c r="F68" s="1">
        <f>F66*F67</f>
        <v>452700</v>
      </c>
      <c r="I68" s="1">
        <f>I66*I67</f>
        <v>452700</v>
      </c>
      <c r="L68" s="1">
        <f>L66*L67</f>
        <v>452700</v>
      </c>
    </row>
    <row r="69" spans="2:13" x14ac:dyDescent="0.3">
      <c r="B69" t="s">
        <v>42</v>
      </c>
      <c r="C69" s="19">
        <f>C68*12</f>
        <v>5432400</v>
      </c>
      <c r="E69" t="s">
        <v>42</v>
      </c>
      <c r="F69" s="19">
        <f>F68*12</f>
        <v>5432400</v>
      </c>
      <c r="H69" t="s">
        <v>42</v>
      </c>
      <c r="I69" s="19">
        <f>I68*12</f>
        <v>5432400</v>
      </c>
      <c r="K69" t="s">
        <v>42</v>
      </c>
      <c r="L69" s="19">
        <f>L68*12</f>
        <v>5432400</v>
      </c>
    </row>
    <row r="70" spans="2:13" x14ac:dyDescent="0.3">
      <c r="F70" s="1"/>
      <c r="I70" s="1"/>
      <c r="L70" s="1"/>
    </row>
    <row r="71" spans="2:13" x14ac:dyDescent="0.3">
      <c r="B71" t="s">
        <v>43</v>
      </c>
      <c r="C71" s="1">
        <f>C64</f>
        <v>23969337.416666668</v>
      </c>
      <c r="E71" t="s">
        <v>43</v>
      </c>
      <c r="F71" s="1">
        <f>F64</f>
        <v>26319764.083333332</v>
      </c>
      <c r="H71" t="s">
        <v>43</v>
      </c>
      <c r="I71" s="1">
        <f>I64</f>
        <v>23969337.416666668</v>
      </c>
      <c r="K71" t="s">
        <v>43</v>
      </c>
      <c r="L71" s="1">
        <f>L64</f>
        <v>26319764.083333332</v>
      </c>
    </row>
    <row r="72" spans="2:13" x14ac:dyDescent="0.3">
      <c r="B72" t="s">
        <v>40</v>
      </c>
      <c r="C72" s="1">
        <v>102739068</v>
      </c>
      <c r="E72" t="s">
        <v>40</v>
      </c>
      <c r="F72" s="1">
        <v>102739068</v>
      </c>
      <c r="H72" t="s">
        <v>40</v>
      </c>
      <c r="I72" s="1">
        <v>102739068</v>
      </c>
      <c r="K72" t="s">
        <v>40</v>
      </c>
      <c r="L72" s="1">
        <v>102739068</v>
      </c>
    </row>
    <row r="73" spans="2:13" x14ac:dyDescent="0.3">
      <c r="B73" t="s">
        <v>41</v>
      </c>
      <c r="C73" s="1">
        <f>MIN(C71,C72)</f>
        <v>23969337.416666668</v>
      </c>
      <c r="E73" t="s">
        <v>41</v>
      </c>
      <c r="F73" s="1">
        <f>MIN(F71,F72)</f>
        <v>26319764.083333332</v>
      </c>
      <c r="H73" t="s">
        <v>41</v>
      </c>
      <c r="I73" s="1">
        <f>MIN(I71,I72)</f>
        <v>23969337.416666668</v>
      </c>
      <c r="K73" t="s">
        <v>41</v>
      </c>
      <c r="L73" s="1">
        <f>MIN(L71,L72)</f>
        <v>26319764.083333332</v>
      </c>
    </row>
    <row r="74" spans="2:13" x14ac:dyDescent="0.3">
      <c r="C74" s="9">
        <v>7.6502719999999996E-2</v>
      </c>
      <c r="F74" s="9">
        <v>7.6502719999999996E-2</v>
      </c>
      <c r="I74" s="9">
        <v>7.6502719999999996E-2</v>
      </c>
      <c r="L74" s="9">
        <v>7.6502719999999996E-2</v>
      </c>
    </row>
    <row r="75" spans="2:13" x14ac:dyDescent="0.3">
      <c r="C75" s="1">
        <f>C73*C74</f>
        <v>1833719.5089727733</v>
      </c>
      <c r="F75" s="1">
        <f>F73*F74</f>
        <v>2013533.5421333064</v>
      </c>
      <c r="I75" s="1">
        <f>I73*I74</f>
        <v>1833719.5089727733</v>
      </c>
      <c r="L75" s="1">
        <f>L73*L74</f>
        <v>2013533.5421333064</v>
      </c>
    </row>
    <row r="76" spans="2:13" x14ac:dyDescent="0.3">
      <c r="B76" t="s">
        <v>42</v>
      </c>
      <c r="C76" s="19">
        <f>C75*12</f>
        <v>22004634.10767328</v>
      </c>
      <c r="E76" t="s">
        <v>42</v>
      </c>
      <c r="F76" s="19">
        <f>F75*12</f>
        <v>24162402.505599678</v>
      </c>
      <c r="H76" t="s">
        <v>42</v>
      </c>
      <c r="I76" s="19">
        <f>I75*12</f>
        <v>22004634.10767328</v>
      </c>
      <c r="K76" t="s">
        <v>42</v>
      </c>
      <c r="L76" s="19">
        <f>L75*12</f>
        <v>24162402.505599678</v>
      </c>
    </row>
    <row r="77" spans="2:13" ht="17.25" thickBot="1" x14ac:dyDescent="0.35">
      <c r="F77" s="1"/>
      <c r="I77" s="1"/>
      <c r="L77" s="1"/>
    </row>
    <row r="78" spans="2:13" ht="17.25" thickBot="1" x14ac:dyDescent="0.35">
      <c r="C78" s="20">
        <f>C59-C69-C76</f>
        <v>1513809.6703267172</v>
      </c>
      <c r="D78" s="33">
        <f>C78/C8</f>
        <v>1.5138096703267172E-2</v>
      </c>
      <c r="F78" s="20">
        <f>F59-F69-F76</f>
        <v>16037936.934400305</v>
      </c>
      <c r="G78" s="33">
        <f>F78/F8</f>
        <v>0.12509591609446102</v>
      </c>
      <c r="I78" s="20">
        <f>I59-I69-I76</f>
        <v>1513809.6703267172</v>
      </c>
      <c r="J78" s="33">
        <f>I78/I8</f>
        <v>1.5138096703267172E-2</v>
      </c>
      <c r="L78" s="20">
        <f>L59-L69-L76</f>
        <v>16037936.934400305</v>
      </c>
      <c r="M78" s="33">
        <f>L78/L8</f>
        <v>0.12509591609446102</v>
      </c>
    </row>
  </sheetData>
  <mergeCells count="2">
    <mergeCell ref="C4:D4"/>
    <mergeCell ref="C5:D5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DE2D-0F49-4E1A-B3AD-887D9D0C7502}">
  <dimension ref="B1:J14"/>
  <sheetViews>
    <sheetView workbookViewId="0">
      <selection activeCell="C6" sqref="C6"/>
    </sheetView>
  </sheetViews>
  <sheetFormatPr defaultRowHeight="16.5" x14ac:dyDescent="0.3"/>
  <cols>
    <col min="2" max="2" width="12.875" style="1" bestFit="1" customWidth="1"/>
    <col min="3" max="3" width="25.25" style="1" bestFit="1" customWidth="1"/>
    <col min="5" max="5" width="11.125" style="1" bestFit="1" customWidth="1"/>
    <col min="7" max="10" width="13.5" customWidth="1"/>
  </cols>
  <sheetData>
    <row r="1" spans="2:10" x14ac:dyDescent="0.3">
      <c r="B1"/>
      <c r="C1"/>
      <c r="E1"/>
    </row>
    <row r="2" spans="2:10" x14ac:dyDescent="0.3">
      <c r="B2"/>
      <c r="C2"/>
      <c r="E2"/>
    </row>
    <row r="3" spans="2:10" x14ac:dyDescent="0.3">
      <c r="B3"/>
      <c r="C3"/>
      <c r="E3"/>
    </row>
    <row r="4" spans="2:10" x14ac:dyDescent="0.3">
      <c r="B4"/>
      <c r="C4"/>
      <c r="E4"/>
    </row>
    <row r="5" spans="2:10" x14ac:dyDescent="0.3">
      <c r="B5" t="s">
        <v>21</v>
      </c>
      <c r="C5"/>
      <c r="E5"/>
      <c r="G5" t="s">
        <v>34</v>
      </c>
    </row>
    <row r="6" spans="2:10" x14ac:dyDescent="0.3">
      <c r="B6" s="7" t="s">
        <v>18</v>
      </c>
      <c r="C6" s="7" t="s">
        <v>19</v>
      </c>
      <c r="D6" s="7" t="s">
        <v>4</v>
      </c>
      <c r="E6" s="7" t="s">
        <v>20</v>
      </c>
      <c r="G6" s="7" t="s">
        <v>18</v>
      </c>
      <c r="H6" s="7" t="s">
        <v>19</v>
      </c>
      <c r="I6" s="7" t="s">
        <v>4</v>
      </c>
      <c r="J6" s="7" t="s">
        <v>20</v>
      </c>
    </row>
    <row r="7" spans="2:10" x14ac:dyDescent="0.3">
      <c r="B7" s="4">
        <v>0</v>
      </c>
      <c r="C7" s="4">
        <v>12000000</v>
      </c>
      <c r="D7" s="5">
        <v>0.06</v>
      </c>
      <c r="E7" s="3">
        <v>0</v>
      </c>
      <c r="G7" s="4">
        <v>0</v>
      </c>
      <c r="H7" s="4">
        <v>12000000</v>
      </c>
      <c r="I7" s="10">
        <f t="shared" ref="I7:I14" si="0">D7*10%</f>
        <v>6.0000000000000001E-3</v>
      </c>
      <c r="J7" s="3">
        <v>0</v>
      </c>
    </row>
    <row r="8" spans="2:10" x14ac:dyDescent="0.3">
      <c r="B8" s="4">
        <f t="shared" ref="B8:B14" si="1">C7+1</f>
        <v>12000001</v>
      </c>
      <c r="C8" s="4">
        <v>46000000</v>
      </c>
      <c r="D8" s="5">
        <v>0.15</v>
      </c>
      <c r="E8" s="4">
        <v>-1080000</v>
      </c>
      <c r="G8" s="4">
        <f t="shared" ref="G8:G14" si="2">H7+1</f>
        <v>12000001</v>
      </c>
      <c r="H8" s="4">
        <v>46000000</v>
      </c>
      <c r="I8" s="10">
        <f t="shared" si="0"/>
        <v>1.4999999999999999E-2</v>
      </c>
      <c r="J8" s="4">
        <f t="shared" ref="J8:J14" si="3">E8*10%</f>
        <v>-108000</v>
      </c>
    </row>
    <row r="9" spans="2:10" x14ac:dyDescent="0.3">
      <c r="B9" s="4">
        <f t="shared" si="1"/>
        <v>46000001</v>
      </c>
      <c r="C9" s="4">
        <v>88000000</v>
      </c>
      <c r="D9" s="5">
        <v>0.24</v>
      </c>
      <c r="E9" s="4">
        <v>-5220000</v>
      </c>
      <c r="G9" s="4">
        <f t="shared" si="2"/>
        <v>46000001</v>
      </c>
      <c r="H9" s="4">
        <v>88000000</v>
      </c>
      <c r="I9" s="10">
        <f t="shared" si="0"/>
        <v>2.4E-2</v>
      </c>
      <c r="J9" s="4">
        <f t="shared" si="3"/>
        <v>-522000</v>
      </c>
    </row>
    <row r="10" spans="2:10" x14ac:dyDescent="0.3">
      <c r="B10" s="4">
        <f t="shared" si="1"/>
        <v>88000001</v>
      </c>
      <c r="C10" s="4">
        <v>150000000</v>
      </c>
      <c r="D10" s="5">
        <v>0.35</v>
      </c>
      <c r="E10" s="4">
        <v>-14900000</v>
      </c>
      <c r="G10" s="4">
        <f t="shared" si="2"/>
        <v>88000001</v>
      </c>
      <c r="H10" s="4">
        <v>150000000</v>
      </c>
      <c r="I10" s="10">
        <f t="shared" si="0"/>
        <v>3.4999999999999996E-2</v>
      </c>
      <c r="J10" s="4">
        <f t="shared" si="3"/>
        <v>-1490000</v>
      </c>
    </row>
    <row r="11" spans="2:10" x14ac:dyDescent="0.3">
      <c r="B11" s="4">
        <f t="shared" si="1"/>
        <v>150000001</v>
      </c>
      <c r="C11" s="4">
        <v>300000000</v>
      </c>
      <c r="D11" s="5">
        <v>0.38</v>
      </c>
      <c r="E11" s="4">
        <v>-19400000</v>
      </c>
      <c r="G11" s="4">
        <f t="shared" si="2"/>
        <v>150000001</v>
      </c>
      <c r="H11" s="4">
        <v>300000000</v>
      </c>
      <c r="I11" s="10">
        <f t="shared" si="0"/>
        <v>3.8000000000000006E-2</v>
      </c>
      <c r="J11" s="4">
        <f t="shared" si="3"/>
        <v>-1940000</v>
      </c>
    </row>
    <row r="12" spans="2:10" x14ac:dyDescent="0.3">
      <c r="B12" s="4">
        <f t="shared" si="1"/>
        <v>300000001</v>
      </c>
      <c r="C12" s="4">
        <v>500000000</v>
      </c>
      <c r="D12" s="5">
        <v>0.4</v>
      </c>
      <c r="E12" s="4">
        <v>-25400000</v>
      </c>
      <c r="G12" s="4">
        <f t="shared" si="2"/>
        <v>300000001</v>
      </c>
      <c r="H12" s="4">
        <v>500000000</v>
      </c>
      <c r="I12" s="10">
        <f t="shared" si="0"/>
        <v>4.0000000000000008E-2</v>
      </c>
      <c r="J12" s="4">
        <f t="shared" si="3"/>
        <v>-2540000</v>
      </c>
    </row>
    <row r="13" spans="2:10" x14ac:dyDescent="0.3">
      <c r="B13" s="4">
        <f t="shared" si="1"/>
        <v>500000001</v>
      </c>
      <c r="C13" s="4">
        <v>1000000000</v>
      </c>
      <c r="D13" s="5">
        <v>0.42</v>
      </c>
      <c r="E13" s="4">
        <v>-35400000</v>
      </c>
      <c r="G13" s="4">
        <f t="shared" si="2"/>
        <v>500000001</v>
      </c>
      <c r="H13" s="4">
        <v>1000000000</v>
      </c>
      <c r="I13" s="10">
        <f t="shared" si="0"/>
        <v>4.2000000000000003E-2</v>
      </c>
      <c r="J13" s="4">
        <f t="shared" si="3"/>
        <v>-3540000</v>
      </c>
    </row>
    <row r="14" spans="2:10" x14ac:dyDescent="0.3">
      <c r="B14" s="4">
        <f t="shared" si="1"/>
        <v>1000000001</v>
      </c>
      <c r="C14" s="4">
        <v>1E+19</v>
      </c>
      <c r="D14" s="5">
        <v>0.45</v>
      </c>
      <c r="E14" s="4">
        <v>-65400000</v>
      </c>
      <c r="G14" s="4">
        <f t="shared" si="2"/>
        <v>1000000001</v>
      </c>
      <c r="H14" s="4">
        <v>1E+19</v>
      </c>
      <c r="I14" s="10">
        <f t="shared" si="0"/>
        <v>4.5000000000000005E-2</v>
      </c>
      <c r="J14" s="4">
        <f t="shared" si="3"/>
        <v>-6540000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위약금(타소득금액이 없을 경우)</vt:lpstr>
      <vt:lpstr>본래종합소득금액</vt:lpstr>
      <vt:lpstr>본래종합소득금액 (위약금(기타소득)추가)</vt:lpstr>
      <vt:lpstr>소득세율</vt:lpstr>
      <vt:lpstr>소득세율</vt:lpstr>
      <vt:lpstr>지방세율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2021-06-06T14:49:23Z</dcterms:created>
  <dcterms:modified xsi:type="dcterms:W3CDTF">2021-06-07T06:56:48Z</dcterms:modified>
</cp:coreProperties>
</file>