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04F513F9-79F4-4619-A67F-E6F4E89B628D}" xr6:coauthVersionLast="47" xr6:coauthVersionMax="47" xr10:uidLastSave="{00000000-0000-0000-0000-000000000000}"/>
  <bookViews>
    <workbookView xWindow="-60" yWindow="-60" windowWidth="28920" windowHeight="16320" activeTab="3" xr2:uid="{4BA02AA1-6193-4A4B-8AA3-6DB58C7613E4}"/>
  </bookViews>
  <sheets>
    <sheet name="수정신고서" sheetId="3" r:id="rId1"/>
    <sheet name="경정청구서" sheetId="4" r:id="rId2"/>
    <sheet name="지방세 경정 청구서" sheetId="1" r:id="rId3"/>
    <sheet name="개인지방소득세" sheetId="2" r:id="rId4"/>
  </sheets>
  <externalReferences>
    <externalReference r:id="rId5"/>
    <externalReference r:id="rId6"/>
    <externalReference r:id="rId7"/>
  </externalReferences>
  <definedNames>
    <definedName name="minimum">[1]세율!$K$4:$N$5</definedName>
    <definedName name="_xlnm.Print_Area" localSheetId="3">개인지방소득세!$A$1:$AO$82</definedName>
    <definedName name="_xlnm.Print_Area" localSheetId="1">경정청구서!$A$1:$O$51</definedName>
    <definedName name="_xlnm.Print_Area" localSheetId="0">수정신고서!$A$1:$N$44</definedName>
    <definedName name="_xlnm.Print_Area" localSheetId="2">'지방세 경정 청구서'!$A$1:$M$62</definedName>
    <definedName name="근로소득공제">[2]소득공제!$BI$48:$BO$52</definedName>
    <definedName name="세율2014">[3]BACKUP!$P$12:$S$16</definedName>
    <definedName name="세율2017">[3]BACKUP!$U$12:$X$17</definedName>
    <definedName name="세율2018" localSheetId="1">[1]세율!$B$20:$E$26</definedName>
    <definedName name="세율2018">[3]BACKUP!$Z$12:$AC$18</definedName>
    <definedName name="지율2018">[1]세율!$K$20:$N$26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4" l="1"/>
  <c r="Q12" i="4"/>
  <c r="L15" i="4"/>
  <c r="F19" i="4"/>
  <c r="F20" i="4" s="1"/>
  <c r="L19" i="4"/>
  <c r="L20" i="4" s="1"/>
  <c r="L26" i="4"/>
  <c r="K28" i="4"/>
  <c r="B40" i="4" s="1"/>
  <c r="H46" i="4"/>
  <c r="O8" i="3"/>
  <c r="P8" i="3" s="1"/>
  <c r="O9" i="3"/>
  <c r="P9" i="3" s="1"/>
  <c r="P11" i="3"/>
  <c r="M12" i="3"/>
  <c r="O12" i="3"/>
  <c r="P12" i="3" s="1"/>
  <c r="Q12" i="3"/>
  <c r="Q13" i="3" s="1"/>
  <c r="Q14" i="3"/>
  <c r="J15" i="3"/>
  <c r="P16" i="3"/>
  <c r="J19" i="3"/>
  <c r="E20" i="3"/>
  <c r="J20" i="3"/>
  <c r="E21" i="3"/>
  <c r="E22" i="3" s="1"/>
  <c r="J23" i="3" s="1"/>
  <c r="A25" i="3" s="1"/>
  <c r="P21" i="3"/>
  <c r="J22" i="3"/>
  <c r="I28" i="3"/>
  <c r="C36" i="3"/>
  <c r="I36" i="3"/>
  <c r="H13" i="2"/>
  <c r="H15" i="2"/>
  <c r="W36" i="2"/>
  <c r="W37" i="2"/>
  <c r="W38" i="2"/>
  <c r="W44" i="2" s="1"/>
  <c r="W48" i="2" s="1"/>
  <c r="W60" i="2" s="1"/>
  <c r="W64" i="2" s="1"/>
  <c r="W39" i="2"/>
  <c r="W45" i="2" s="1"/>
  <c r="W49" i="2" s="1"/>
  <c r="W61" i="2" s="1"/>
  <c r="W65" i="2" s="1"/>
  <c r="W43" i="2"/>
  <c r="W56" i="2"/>
  <c r="W57" i="2"/>
  <c r="W63" i="2"/>
  <c r="A70" i="2"/>
  <c r="Y70" i="2"/>
  <c r="Y71" i="2"/>
  <c r="G7" i="1"/>
  <c r="J30" i="1" s="1"/>
  <c r="J38" i="1" s="1"/>
  <c r="J8" i="1"/>
  <c r="H9" i="1"/>
  <c r="L9" i="1"/>
  <c r="G10" i="1"/>
  <c r="G12" i="1"/>
  <c r="I13" i="1"/>
  <c r="K13" i="1"/>
  <c r="G15" i="1"/>
  <c r="L15" i="1"/>
  <c r="E18" i="1"/>
  <c r="H18" i="1"/>
  <c r="J18" i="1" s="1"/>
  <c r="L18" i="1"/>
  <c r="L20" i="1" s="1"/>
  <c r="M18" i="1"/>
  <c r="H19" i="1"/>
  <c r="J19" i="1" s="1"/>
  <c r="L19" i="1"/>
  <c r="M19" i="1"/>
  <c r="M20" i="1"/>
  <c r="O20" i="1"/>
  <c r="O24" i="1"/>
  <c r="D25" i="1"/>
  <c r="J28" i="1"/>
  <c r="E41" i="1"/>
  <c r="J39" i="1" s="1"/>
  <c r="I42" i="1"/>
  <c r="E43" i="1"/>
  <c r="E46" i="1"/>
  <c r="H46" i="1"/>
  <c r="L22" i="4" l="1"/>
  <c r="H20" i="1"/>
  <c r="AR65" i="2"/>
  <c r="R13" i="3"/>
  <c r="S13" i="3" s="1"/>
  <c r="R14" i="3"/>
  <c r="S14" i="3" s="1"/>
  <c r="D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주황규</author>
  </authors>
  <commentList>
    <comment ref="P5" authorId="0" shapeId="0" xr:uid="{00000000-0006-0000-0900-000001000000}">
      <text>
        <r>
          <rPr>
            <b/>
            <sz val="9"/>
            <color indexed="81"/>
            <rFont val="돋움"/>
            <family val="3"/>
            <charset val="129"/>
          </rPr>
          <t>부가가치세는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전자신고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할것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부가가치세의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신고불선실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무신고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가산세의
기준은</t>
        </r>
        <r>
          <rPr>
            <b/>
            <sz val="9"/>
            <color indexed="81"/>
            <rFont val="Tahoma"/>
            <family val="2"/>
          </rPr>
          <t xml:space="preserve"> =&gt;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환급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>)-</t>
        </r>
        <r>
          <rPr>
            <b/>
            <sz val="9"/>
            <color indexed="81"/>
            <rFont val="돋움"/>
            <family val="3"/>
            <charset val="129"/>
          </rPr>
          <t>매입세액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>))</t>
        </r>
      </text>
    </comment>
    <comment ref="G8" authorId="1" shapeId="0" xr:uid="{00000000-0006-0000-0900-000002000000}">
      <text>
        <r>
          <rPr>
            <b/>
            <sz val="9"/>
            <color indexed="81"/>
            <rFont val="굴림"/>
            <family val="3"/>
            <charset val="129"/>
          </rPr>
          <t>"-"를 넣지마시오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L8" authorId="1" shapeId="0" xr:uid="{00000000-0006-0000-0900-000003000000}">
      <text>
        <r>
          <rPr>
            <sz val="9"/>
            <color indexed="81"/>
            <rFont val="굴림"/>
            <family val="3"/>
            <charset val="129"/>
          </rPr>
          <t>"-"를 넣지마시오</t>
        </r>
      </text>
    </comment>
    <comment ref="P12" authorId="0" shapeId="0" xr:uid="{00000000-0006-0000-0900-000004000000}">
      <text>
        <r>
          <rPr>
            <b/>
            <sz val="9"/>
            <color indexed="81"/>
            <rFont val="돋움"/>
            <family val="3"/>
            <charset val="129"/>
          </rPr>
          <t>납부불성실가산세</t>
        </r>
      </text>
    </comment>
    <comment ref="Q12" authorId="0" shapeId="0" xr:uid="{00000000-0006-0000-0900-000005000000}">
      <text>
        <r>
          <rPr>
            <b/>
            <sz val="9"/>
            <color indexed="81"/>
            <rFont val="돋움"/>
            <family val="3"/>
            <charset val="129"/>
          </rPr>
          <t>과소세액차이</t>
        </r>
      </text>
    </comment>
    <comment ref="R13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 xml:space="preserve">10% </t>
        </r>
        <r>
          <rPr>
            <b/>
            <sz val="9"/>
            <color indexed="81"/>
            <rFont val="돋움"/>
            <family val="3"/>
            <charset val="129"/>
          </rPr>
          <t>가산세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</text>
    </comment>
    <comment ref="S13" authorId="0" shapeId="0" xr:uid="{00000000-0006-0000-0900-000007000000}">
      <text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R1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 xml:space="preserve">20% </t>
        </r>
        <r>
          <rPr>
            <b/>
            <sz val="9"/>
            <color indexed="81"/>
            <rFont val="돋움"/>
            <family val="3"/>
            <charset val="129"/>
          </rPr>
          <t>가산세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</text>
    </comment>
    <comment ref="S14" authorId="0" shapeId="0" xr:uid="{00000000-0006-0000-0900-000009000000}">
      <text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</commentList>
</comments>
</file>

<file path=xl/sharedStrings.xml><?xml version="1.0" encoding="utf-8"?>
<sst xmlns="http://schemas.openxmlformats.org/spreadsheetml/2006/main" count="370" uniqueCount="340">
  <si>
    <t>처리절차</t>
    <phoneticPr fontId="3" type="noConversion"/>
  </si>
  <si>
    <t xml:space="preserve">     지급될 수 있습니다.</t>
    <phoneticPr fontId="3" type="noConversion"/>
  </si>
  <si>
    <t xml:space="preserve">  2. 지급계좌를 기재한 경우 결정 또는 경정으로 지방세환급금이 발생하면 별도의 지급청구가 없더라도 해당 계좌에 지방세환급금이 </t>
    <phoneticPr fontId="3" type="noConversion"/>
  </si>
  <si>
    <t xml:space="preserve">  1. 지급계좌의 예금주와 납세자는 동일해야 합니다.</t>
    <phoneticPr fontId="3" type="noConversion"/>
  </si>
  <si>
    <t>유의사항</t>
    <phoneticPr fontId="3" type="noConversion"/>
  </si>
  <si>
    <t>접수일자</t>
    <phoneticPr fontId="3" type="noConversion"/>
  </si>
  <si>
    <t>접수인</t>
    <phoneticPr fontId="3" type="noConversion"/>
  </si>
  <si>
    <t>결정 또는 경정청구 사유를 증명하는 서류</t>
    <phoneticPr fontId="3" type="noConversion"/>
  </si>
  <si>
    <t>구비서류</t>
    <phoneticPr fontId="3" type="noConversion"/>
  </si>
  <si>
    <t>주   소</t>
    <phoneticPr fontId="3" type="noConversion"/>
  </si>
  <si>
    <t>성   명</t>
    <phoneticPr fontId="3" type="noConversion"/>
  </si>
  <si>
    <t>접수증(과세표준 및 세액의 결정 또는 경정청구)</t>
    <phoneticPr fontId="3" type="noConversion"/>
  </si>
  <si>
    <t>041) 567-6764</t>
    <phoneticPr fontId="3" type="noConversion"/>
  </si>
  <si>
    <t>전화번호</t>
    <phoneticPr fontId="3" type="noConversion"/>
  </si>
  <si>
    <t>주소</t>
    <phoneticPr fontId="3" type="noConversion"/>
  </si>
  <si>
    <t>세무대리인</t>
    <phoneticPr fontId="3" type="noConversion"/>
  </si>
  <si>
    <t>위임자와의 관계</t>
    <phoneticPr fontId="3" type="noConversion"/>
  </si>
  <si>
    <t>주민등록번호</t>
    <phoneticPr fontId="3" type="noConversion"/>
  </si>
  <si>
    <t>성명</t>
    <phoneticPr fontId="3" type="noConversion"/>
  </si>
  <si>
    <t>위임
받은 자</t>
    <phoneticPr fontId="3" type="noConversion"/>
  </si>
  <si>
    <t>(서명 또는 인)</t>
    <phoneticPr fontId="3" type="noConversion"/>
  </si>
  <si>
    <t>위임받은 자(청구인)</t>
    <phoneticPr fontId="3" type="noConversion"/>
  </si>
  <si>
    <t>위임자(납세자)</t>
    <phoneticPr fontId="3" type="noConversion"/>
  </si>
  <si>
    <t xml:space="preserve">   위 납세자는 아래 “위임받은 자”에게 과세표준 및 세액 등의 결정 또는 경정의 청구를 위임합니다.</t>
    <phoneticPr fontId="3" type="noConversion"/>
  </si>
  <si>
    <t>위임장</t>
    <phoneticPr fontId="3" type="noConversion"/>
  </si>
  <si>
    <r>
      <t>지방자치단체의 장</t>
    </r>
    <r>
      <rPr>
        <sz val="10"/>
        <color rgb="FF000000"/>
        <rFont val="돋움체"/>
        <family val="3"/>
        <charset val="129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 xml:space="preserve">귀하 </t>
    </r>
  </si>
  <si>
    <t>천안시 서북구청</t>
    <phoneticPr fontId="3" type="noConversion"/>
  </si>
  <si>
    <t xml:space="preserve">청구인 </t>
    <phoneticPr fontId="3" type="noConversion"/>
  </si>
  <si>
    <t xml:space="preserve">   「지방세기본법」 제50조 및 같은 법 시행령 제31조에 따라 위와 같이 결정 또는 경정을 청구합니다.</t>
    <phoneticPr fontId="3" type="noConversion"/>
  </si>
  <si>
    <t>사유발생일</t>
    <phoneticPr fontId="3" type="noConversion"/>
  </si>
  <si>
    <t>결정 또는 경정청구 이유(내용이 많은 경우 별지 기재)</t>
    <phoneticPr fontId="3" type="noConversion"/>
  </si>
  <si>
    <t>증 감 액</t>
    <phoneticPr fontId="3" type="noConversion"/>
  </si>
  <si>
    <t>결정 또는
경정신고</t>
    <phoneticPr fontId="3" type="noConversion"/>
  </si>
  <si>
    <t>당초신고</t>
    <phoneticPr fontId="3" type="noConversion"/>
  </si>
  <si>
    <t>)세</t>
    <phoneticPr fontId="3" type="noConversion"/>
  </si>
  <si>
    <t>(</t>
    <phoneticPr fontId="3" type="noConversion"/>
  </si>
  <si>
    <t>납부세액</t>
    <phoneticPr fontId="3" type="noConversion"/>
  </si>
  <si>
    <t>비과세/
감면액</t>
    <phoneticPr fontId="3" type="noConversion"/>
  </si>
  <si>
    <t>산출세액</t>
    <phoneticPr fontId="3" type="noConversion"/>
  </si>
  <si>
    <t>과세표준</t>
    <phoneticPr fontId="3" type="noConversion"/>
  </si>
  <si>
    <t>구분</t>
    <phoneticPr fontId="3" type="noConversion"/>
  </si>
  <si>
    <t>경정청구 대상(과세물건)</t>
    <phoneticPr fontId="3" type="noConversion"/>
  </si>
  <si>
    <t>최초신고일</t>
    <phoneticPr fontId="3" type="noConversion"/>
  </si>
  <si>
    <t>법정신고일</t>
    <phoneticPr fontId="3" type="noConversion"/>
  </si>
  <si>
    <t>결정 또는 경정청구내용</t>
    <phoneticPr fontId="3" type="noConversion"/>
  </si>
  <si>
    <t>계좌번호</t>
    <phoneticPr fontId="3" type="noConversion"/>
  </si>
  <si>
    <t>은행명</t>
    <phoneticPr fontId="3" type="noConversion"/>
  </si>
  <si>
    <t>지급계좌</t>
    <phoneticPr fontId="3" type="noConversion"/>
  </si>
  <si>
    <t xml:space="preserve">(휴대전화: </t>
    <phoneticPr fontId="3" type="noConversion"/>
  </si>
  <si>
    <t>idtax@hanmail.net</t>
  </si>
  <si>
    <t>전자우편주소</t>
    <phoneticPr fontId="3" type="noConversion"/>
  </si>
  <si>
    <t xml:space="preserve">전화번호 </t>
    <phoneticPr fontId="3" type="noConversion"/>
  </si>
  <si>
    <t>주소(영업소)</t>
    <phoneticPr fontId="3" type="noConversion"/>
  </si>
  <si>
    <t>사업자등록번호</t>
    <phoneticPr fontId="3" type="noConversion"/>
  </si>
  <si>
    <t>상호(법인인 경우 대표자)</t>
    <phoneticPr fontId="3" type="noConversion"/>
  </si>
  <si>
    <t>주민(법인, 외국인)등록번호</t>
    <phoneticPr fontId="3" type="noConversion"/>
  </si>
  <si>
    <t>성명(법인명)</t>
    <phoneticPr fontId="3" type="noConversion"/>
  </si>
  <si>
    <t>납세자</t>
    <phoneticPr fontId="3" type="noConversion"/>
  </si>
  <si>
    <t>2개월</t>
    <phoneticPr fontId="3" type="noConversion"/>
  </si>
  <si>
    <t>처리기간</t>
    <phoneticPr fontId="3" type="noConversion"/>
  </si>
  <si>
    <t>접수일</t>
    <phoneticPr fontId="3" type="noConversion"/>
  </si>
  <si>
    <t>접수번호</t>
    <phoneticPr fontId="3" type="noConversion"/>
  </si>
  <si>
    <t>※ 색상이 어두운 난은 신청인이 작성하지 아니하며, 아래의 유의사항을 읽고 작성하시기 바랍니다.</t>
    <phoneticPr fontId="3" type="noConversion"/>
  </si>
  <si>
    <t>지방세 과세표준 및 세액 등의 결정 또는 경정 청구서</t>
    <phoneticPr fontId="3" type="noConversion"/>
  </si>
  <si>
    <t xml:space="preserve">■ 지방세기본법 시행규칙[별지 제14호서식](2019.12.31 개정) </t>
    <phoneticPr fontId="3" type="noConversion"/>
  </si>
  <si>
    <t>210mm×297mm[백상지(80g/㎡) 또는 중질지(80g/㎡)]</t>
    <phoneticPr fontId="3" type="noConversion"/>
  </si>
  <si>
    <t>않으실 수 있습니다.</t>
    <phoneticPr fontId="3" type="noConversion"/>
  </si>
  <si>
    <t xml:space="preserve">이용할 예정이오니 「국세기본법」 또는 「소득세법」에 따라 소득세 과세표준과 세액의 신고․납부 등을 하신 경우에는 별도로 제출하지 </t>
    <phoneticPr fontId="3" type="noConversion"/>
  </si>
  <si>
    <t>※ 해당 첨부서류는 「지방세법」 제103조의59제1항 및 「지방세기본법」 제130조에 따라 세무서장 또는 지방국세청장으로부터 통보받거나 수집하여</t>
    <phoneticPr fontId="3" type="noConversion"/>
  </si>
  <si>
    <t>8. 그 밖의 첨부서류 1부</t>
    <phoneticPr fontId="3" type="noConversion"/>
  </si>
  <si>
    <r>
      <t xml:space="preserve">4. </t>
    </r>
    <r>
      <rPr>
        <sz val="8"/>
        <color rgb="FF000000"/>
        <rFont val="맑은 고딕"/>
        <family val="3"/>
        <charset val="129"/>
        <scheme val="minor"/>
      </rPr>
      <t>조정계산서</t>
    </r>
    <r>
      <rPr>
        <sz val="8"/>
        <color rgb="FF000000"/>
        <rFont val="돋움체"/>
        <family val="3"/>
        <charset val="129"/>
      </rPr>
      <t>(</t>
    </r>
    <r>
      <rPr>
        <sz val="8"/>
        <color rgb="FF000000"/>
        <rFont val="맑은 고딕"/>
        <family val="3"/>
        <charset val="129"/>
        <scheme val="minor"/>
      </rPr>
      <t>「소득세법 시행규칙」 별지 제</t>
    </r>
    <r>
      <rPr>
        <sz val="8"/>
        <color rgb="FF000000"/>
        <rFont val="돋움체"/>
        <family val="3"/>
        <charset val="129"/>
      </rPr>
      <t>46</t>
    </r>
    <r>
      <rPr>
        <sz val="8"/>
        <color rgb="FF000000"/>
        <rFont val="맑은 고딕"/>
        <family val="3"/>
        <charset val="129"/>
        <scheme val="minor"/>
      </rPr>
      <t>호서식</t>
    </r>
    <r>
      <rPr>
        <sz val="8"/>
        <color rgb="FF000000"/>
        <rFont val="돋움체"/>
        <family val="3"/>
        <charset val="129"/>
      </rPr>
      <t>) 1</t>
    </r>
    <r>
      <rPr>
        <sz val="8"/>
        <color rgb="FF000000"/>
        <rFont val="맑은 고딕"/>
        <family val="3"/>
        <charset val="129"/>
        <scheme val="minor"/>
      </rPr>
      <t>부</t>
    </r>
  </si>
  <si>
    <t>7. 간편장부소득금액계산서 1부</t>
    <phoneticPr fontId="3" type="noConversion"/>
  </si>
  <si>
    <t xml:space="preserve">3. 합계잔액시산표 1부 </t>
    <phoneticPr fontId="3" type="noConversion"/>
  </si>
  <si>
    <t>6.「조세특례제한법」상 세액공제ㆍ감면신청서 1부</t>
    <phoneticPr fontId="3" type="noConversion"/>
  </si>
  <si>
    <t>2. 손익계산서와 부속서류 각 1부</t>
    <phoneticPr fontId="3" type="noConversion"/>
  </si>
  <si>
    <t>5. 소득공제신고서 1부</t>
    <phoneticPr fontId="3" type="noConversion"/>
  </si>
  <si>
    <t xml:space="preserve">1. 재무상태표 1부 </t>
    <phoneticPr fontId="3" type="noConversion"/>
  </si>
  <si>
    <t>첨부서류</t>
    <phoneticPr fontId="3" type="noConversion"/>
  </si>
  <si>
    <r>
      <rPr>
        <b/>
        <sz val="13"/>
        <color theme="1"/>
        <rFont val="맑은 고딕"/>
        <family val="3"/>
        <charset val="129"/>
        <scheme val="minor"/>
      </rPr>
      <t>특별자치시장ㆍ특별자치도지사ㆍ시장ㆍ군수ㆍ구청장</t>
    </r>
    <r>
      <rPr>
        <sz val="10"/>
        <color theme="1"/>
        <rFont val="맑은 고딕"/>
        <family val="2"/>
        <charset val="129"/>
        <scheme val="minor"/>
      </rPr>
      <t xml:space="preserve">  </t>
    </r>
    <r>
      <rPr>
        <sz val="11"/>
        <color theme="1"/>
        <rFont val="맑은 고딕"/>
        <family val="3"/>
        <charset val="129"/>
        <scheme val="minor"/>
      </rPr>
      <t>귀하</t>
    </r>
    <phoneticPr fontId="3" type="noConversion"/>
  </si>
  <si>
    <t>신고인</t>
    <phoneticPr fontId="3" type="noConversion"/>
  </si>
  <si>
    <t xml:space="preserve"> 할 금액보다 많이 신고한 경우에는 「지방세기본법」 제54조 및 제55조에 따른 가산세 부과 등의 대상이 됨을 알고 있습니다.</t>
    <phoneticPr fontId="3" type="noConversion"/>
  </si>
  <si>
    <t>적었음을 확인합니다. 위 내용 중 과세표준 또는 납부세액을 신고해야 할 금액보다 적게 신고하거나 환급세액을 신고해야</t>
    <phoneticPr fontId="3" type="noConversion"/>
  </si>
  <si>
    <t xml:space="preserve"> 신고인은 「지방세법」 제95조에 따라 위의 내용을 신고하며, 위 내용을 충분히 검토했고 신고인이 사실 그대로를 정확하게 </t>
    <phoneticPr fontId="3" type="noConversion"/>
  </si>
  <si>
    <t>3@</t>
    <phoneticPr fontId="3" type="noConversion"/>
  </si>
  <si>
    <r>
      <t>납 부(환급) 할 총 세 액(</t>
    </r>
    <r>
      <rPr>
        <sz val="10"/>
        <color theme="1"/>
        <rFont val="CombiNumerals"/>
        <family val="2"/>
        <charset val="2"/>
      </rPr>
      <t>3)</t>
    </r>
    <r>
      <rPr>
        <sz val="10"/>
        <color theme="1"/>
        <rFont val="맑은 고딕"/>
        <family val="2"/>
        <charset val="129"/>
        <scheme val="minor"/>
      </rPr>
      <t>-</t>
    </r>
    <r>
      <rPr>
        <sz val="10"/>
        <color theme="1"/>
        <rFont val="CombiNumerals"/>
        <family val="2"/>
        <charset val="2"/>
      </rPr>
      <t>3!</t>
    </r>
    <r>
      <rPr>
        <sz val="10"/>
        <color theme="1"/>
        <rFont val="맑은 고딕"/>
        <family val="2"/>
        <charset val="129"/>
        <scheme val="minor"/>
      </rPr>
      <t>)</t>
    </r>
    <phoneticPr fontId="3" type="noConversion"/>
  </si>
  <si>
    <t>3!</t>
    <phoneticPr fontId="3" type="noConversion"/>
  </si>
  <si>
    <t>기   납   부   세   액</t>
    <phoneticPr fontId="3" type="noConversion"/>
  </si>
  <si>
    <t>3)</t>
    <phoneticPr fontId="3" type="noConversion"/>
  </si>
  <si>
    <r>
      <t>합    계(</t>
    </r>
    <r>
      <rPr>
        <sz val="10"/>
        <color theme="1"/>
        <rFont val="CombiNumerals"/>
        <family val="2"/>
        <charset val="2"/>
      </rPr>
      <t>2$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ombiNumerals"/>
        <family val="2"/>
        <charset val="2"/>
      </rPr>
      <t>2*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ombiNumerals"/>
        <family val="2"/>
        <charset val="2"/>
      </rPr>
      <t>2(</t>
    </r>
    <r>
      <rPr>
        <sz val="10"/>
        <color theme="1"/>
        <rFont val="맑은 고딕"/>
        <family val="3"/>
        <charset val="129"/>
        <scheme val="major"/>
      </rPr>
      <t>)</t>
    </r>
    <phoneticPr fontId="3" type="noConversion"/>
  </si>
  <si>
    <t>2(</t>
    <phoneticPr fontId="3" type="noConversion"/>
  </si>
  <si>
    <t>추   가   납   부   세   액</t>
    <phoneticPr fontId="3" type="noConversion"/>
  </si>
  <si>
    <t>2*</t>
    <phoneticPr fontId="3" type="noConversion"/>
  </si>
  <si>
    <r>
      <t>계(</t>
    </r>
    <r>
      <rPr>
        <sz val="10"/>
        <color theme="1"/>
        <rFont val="CombiNumerals"/>
        <family val="2"/>
        <charset val="2"/>
      </rPr>
      <t>2%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ombiNumerals"/>
        <family val="2"/>
        <charset val="2"/>
      </rPr>
      <t>2^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ombiNumerals"/>
        <family val="2"/>
        <charset val="2"/>
      </rPr>
      <t>2&amp;</t>
    </r>
    <r>
      <rPr>
        <sz val="11"/>
        <color theme="1"/>
        <rFont val="맑은 고딕"/>
        <family val="2"/>
        <charset val="129"/>
        <scheme val="minor"/>
      </rPr>
      <t>)</t>
    </r>
    <phoneticPr fontId="3" type="noConversion"/>
  </si>
  <si>
    <t>2&amp;</t>
    <phoneticPr fontId="3" type="noConversion"/>
  </si>
  <si>
    <t>기      타</t>
    <phoneticPr fontId="3" type="noConversion"/>
  </si>
  <si>
    <t>2^</t>
    <phoneticPr fontId="3" type="noConversion"/>
  </si>
  <si>
    <t>납부불성실</t>
    <phoneticPr fontId="3" type="noConversion"/>
  </si>
  <si>
    <t>무(과소)신고</t>
    <phoneticPr fontId="3" type="noConversion"/>
  </si>
  <si>
    <t>가 산 세</t>
    <phoneticPr fontId="3" type="noConversion"/>
  </si>
  <si>
    <t>2$</t>
    <phoneticPr fontId="3" type="noConversion"/>
  </si>
  <si>
    <r>
      <t>합                   계(</t>
    </r>
    <r>
      <rPr>
        <sz val="10"/>
        <color theme="1"/>
        <rFont val="CombiNumerals"/>
        <family val="2"/>
        <charset val="2"/>
      </rPr>
      <t>2@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ombiNumerals"/>
        <family val="2"/>
        <charset val="2"/>
      </rPr>
      <t>2#</t>
    </r>
    <r>
      <rPr>
        <sz val="10"/>
        <color theme="1"/>
        <rFont val="맑은 고딕"/>
        <family val="3"/>
        <charset val="129"/>
        <scheme val="minor"/>
      </rPr>
      <t>)</t>
    </r>
    <phoneticPr fontId="3" type="noConversion"/>
  </si>
  <si>
    <t>2#</t>
    <phoneticPr fontId="3" type="noConversion"/>
  </si>
  <si>
    <t>분리과세주택임대소득</t>
    <phoneticPr fontId="3" type="noConversion"/>
  </si>
  <si>
    <t>2@</t>
    <phoneticPr fontId="3" type="noConversion"/>
  </si>
  <si>
    <r>
      <t>종합과세 (</t>
    </r>
    <r>
      <rPr>
        <sz val="10"/>
        <color theme="1"/>
        <rFont val="CombiNumerals"/>
        <family val="2"/>
        <charset val="2"/>
      </rPr>
      <t>1(</t>
    </r>
    <r>
      <rPr>
        <sz val="10"/>
        <color theme="1"/>
        <rFont val="맑은 고딕"/>
        <family val="3"/>
        <charset val="129"/>
        <scheme val="major"/>
      </rPr>
      <t>-</t>
    </r>
    <r>
      <rPr>
        <sz val="10"/>
        <color theme="1"/>
        <rFont val="CombiNumerals"/>
        <family val="2"/>
        <charset val="2"/>
      </rPr>
      <t>2)</t>
    </r>
    <r>
      <rPr>
        <sz val="10"/>
        <color theme="1"/>
        <rFont val="맑은 고딕"/>
        <family val="3"/>
        <charset val="129"/>
        <scheme val="major"/>
      </rPr>
      <t>-</t>
    </r>
    <r>
      <rPr>
        <sz val="10"/>
        <color theme="1"/>
        <rFont val="CombiNumerals"/>
        <family val="2"/>
        <charset val="2"/>
      </rPr>
      <t>2!</t>
    </r>
    <r>
      <rPr>
        <sz val="10"/>
        <color theme="1"/>
        <rFont val="맑은 고딕"/>
        <family val="3"/>
        <charset val="129"/>
        <scheme val="minor"/>
      </rPr>
      <t>)</t>
    </r>
    <phoneticPr fontId="3" type="noConversion"/>
  </si>
  <si>
    <t>결 정 
세 액</t>
    <phoneticPr fontId="3" type="noConversion"/>
  </si>
  <si>
    <t>2!</t>
    <phoneticPr fontId="3" type="noConversion"/>
  </si>
  <si>
    <t>세    액    공    제</t>
    <phoneticPr fontId="3" type="noConversion"/>
  </si>
  <si>
    <t>2)</t>
    <phoneticPr fontId="3" type="noConversion"/>
  </si>
  <si>
    <t>세   액   감   면</t>
    <phoneticPr fontId="3" type="noConversion"/>
  </si>
  <si>
    <t>1(</t>
    <phoneticPr fontId="3" type="noConversion"/>
  </si>
  <si>
    <t>산    출    세    액</t>
    <phoneticPr fontId="3" type="noConversion"/>
  </si>
  <si>
    <t>1*</t>
    <phoneticPr fontId="3" type="noConversion"/>
  </si>
  <si>
    <t>세                  율</t>
    <phoneticPr fontId="3" type="noConversion"/>
  </si>
  <si>
    <t>1&amp;</t>
    <phoneticPr fontId="3" type="noConversion"/>
  </si>
  <si>
    <t>과  세  표  준</t>
    <phoneticPr fontId="3" type="noConversion"/>
  </si>
  <si>
    <t>개인지방소득세</t>
    <phoneticPr fontId="3" type="noConversion"/>
  </si>
  <si>
    <t>구                분</t>
    <phoneticPr fontId="3" type="noConversion"/>
  </si>
  <si>
    <t>❹ 세액의 계산</t>
    <phoneticPr fontId="3" type="noConversion"/>
  </si>
  <si>
    <t>041-567-6764</t>
    <phoneticPr fontId="3" type="noConversion"/>
  </si>
  <si>
    <r>
      <rPr>
        <sz val="10"/>
        <color theme="1"/>
        <rFont val="CombiNumerals"/>
        <family val="2"/>
        <charset val="2"/>
      </rPr>
      <t>j</t>
    </r>
    <r>
      <rPr>
        <sz val="10"/>
        <color theme="1"/>
        <rFont val="맑은 고딕"/>
        <family val="2"/>
        <charset val="129"/>
        <scheme val="minor"/>
      </rPr>
      <t>전화번호</t>
    </r>
    <phoneticPr fontId="3" type="noConversion"/>
  </si>
  <si>
    <t>⑮ 사업자등록번호</t>
    <phoneticPr fontId="3" type="noConversion"/>
  </si>
  <si>
    <t>선우회계법인</t>
    <phoneticPr fontId="3" type="noConversion"/>
  </si>
  <si>
    <t>⑭성  명</t>
    <phoneticPr fontId="3" type="noConversion"/>
  </si>
  <si>
    <t>❸ 세무대리인</t>
    <phoneticPr fontId="3" type="noConversion"/>
  </si>
  <si>
    <t>73570101234567</t>
    <phoneticPr fontId="3" type="noConversion"/>
  </si>
  <si>
    <t>⑬계좌번호</t>
    <phoneticPr fontId="3" type="noConversion"/>
  </si>
  <si>
    <t>국민은행</t>
    <phoneticPr fontId="3" type="noConversion"/>
  </si>
  <si>
    <t>⑫ 금융기관명</t>
    <phoneticPr fontId="3" type="noConversion"/>
  </si>
  <si>
    <t>❷ 환급금 계좌신고</t>
    <phoneticPr fontId="3" type="noConversion"/>
  </si>
  <si>
    <t>추가신고(인정상여)</t>
    <phoneticPr fontId="3" type="noConversion"/>
  </si>
  <si>
    <t>50</t>
    <phoneticPr fontId="3" type="noConversion"/>
  </si>
  <si>
    <t>기한후신고</t>
    <phoneticPr fontId="3" type="noConversion"/>
  </si>
  <si>
    <t>40</t>
    <phoneticPr fontId="3" type="noConversion"/>
  </si>
  <si>
    <t>경정청구</t>
    <phoneticPr fontId="3" type="noConversion"/>
  </si>
  <si>
    <t>수정신고</t>
    <phoneticPr fontId="3" type="noConversion"/>
  </si>
  <si>
    <t>정기신고</t>
    <phoneticPr fontId="3" type="noConversion"/>
  </si>
  <si>
    <t xml:space="preserve"> ⑪ 신 고 구 분</t>
    <phoneticPr fontId="3" type="noConversion"/>
  </si>
  <si>
    <t>비사업자</t>
    <phoneticPr fontId="3" type="noConversion"/>
  </si>
  <si>
    <t>분리과세(주택임대)</t>
    <phoneticPr fontId="3" type="noConversion"/>
  </si>
  <si>
    <t>추계-단순율</t>
    <phoneticPr fontId="3" type="noConversion"/>
  </si>
  <si>
    <t>추계-기준율</t>
    <phoneticPr fontId="3" type="noConversion"/>
  </si>
  <si>
    <t>간편장부</t>
    <phoneticPr fontId="3" type="noConversion"/>
  </si>
  <si>
    <t>성실신고확인</t>
    <phoneticPr fontId="3" type="noConversion"/>
  </si>
  <si>
    <t>외부조정</t>
    <phoneticPr fontId="3" type="noConversion"/>
  </si>
  <si>
    <t>자기조정</t>
    <phoneticPr fontId="3" type="noConversion"/>
  </si>
  <si>
    <t xml:space="preserve"> ⑩ 신 고 유 형</t>
    <phoneticPr fontId="3" type="noConversion"/>
  </si>
  <si>
    <t>간편장부대상자</t>
    <phoneticPr fontId="3" type="noConversion"/>
  </si>
  <si>
    <t>복식부기의무자</t>
    <phoneticPr fontId="3" type="noConversion"/>
  </si>
  <si>
    <t>⑨ 기 장 의 무</t>
    <phoneticPr fontId="3" type="noConversion"/>
  </si>
  <si>
    <t xml:space="preserve">⑧ 전자우편주소 </t>
    <phoneticPr fontId="3" type="noConversion"/>
  </si>
  <si>
    <t xml:space="preserve"> ⑦ 휴 대 전 화</t>
    <phoneticPr fontId="3" type="noConversion"/>
  </si>
  <si>
    <t>070-7836-1641</t>
  </si>
  <si>
    <t>⑥ 사업장 전화번호</t>
    <phoneticPr fontId="3" type="noConversion"/>
  </si>
  <si>
    <t>주소지 전화번호</t>
    <phoneticPr fontId="3" type="noConversion"/>
  </si>
  <si>
    <t xml:space="preserve"> ⑤ </t>
    <phoneticPr fontId="3" type="noConversion"/>
  </si>
  <si>
    <t xml:space="preserve"> ④ 납 세 지</t>
    <phoneticPr fontId="3" type="noConversion"/>
  </si>
  <si>
    <t>충청남도 천안시 서북구 오성로 103 , 111동 666호 (두정동,청풍아파트)</t>
  </si>
  <si>
    <t xml:space="preserve"> ③ 주   소</t>
    <phoneticPr fontId="3" type="noConversion"/>
  </si>
  <si>
    <t>② 주민등록번호</t>
    <phoneticPr fontId="3" type="noConversion"/>
  </si>
  <si>
    <t>주황규</t>
  </si>
  <si>
    <t xml:space="preserve"> ① 성   명</t>
    <phoneticPr fontId="3" type="noConversion"/>
  </si>
  <si>
    <t>❶ 기본사항</t>
    <phoneticPr fontId="3" type="noConversion"/>
  </si>
  <si>
    <t>※ 색상이 어두운 난은 신청인이 작성하지 않으며, 뒤쪽의 작성방법을 읽고 작성하시기 바랍니다.</t>
    <phoneticPr fontId="3" type="noConversion"/>
  </si>
  <si>
    <t>KR</t>
    <phoneticPr fontId="3" type="noConversion"/>
  </si>
  <si>
    <t>거주지국코드</t>
    <phoneticPr fontId="3" type="noConversion"/>
  </si>
  <si>
    <t>대한민국</t>
    <phoneticPr fontId="3" type="noConversion"/>
  </si>
  <si>
    <t>거주지국</t>
    <phoneticPr fontId="3" type="noConversion"/>
  </si>
  <si>
    <r>
      <t xml:space="preserve">여 1 / </t>
    </r>
    <r>
      <rPr>
        <sz val="8"/>
        <color rgb="FF7030A0"/>
        <rFont val="맑은 고딕"/>
        <family val="3"/>
        <charset val="129"/>
        <scheme val="minor"/>
      </rPr>
      <t>부 2</t>
    </r>
    <phoneticPr fontId="3" type="noConversion"/>
  </si>
  <si>
    <t xml:space="preserve">분리과세 주택임대 </t>
    <phoneticPr fontId="3" type="noConversion"/>
  </si>
  <si>
    <t>외국인단일세율적용</t>
    <phoneticPr fontId="3" type="noConversion"/>
  </si>
  <si>
    <r>
      <rPr>
        <sz val="8"/>
        <color rgb="FF7030A0"/>
        <rFont val="맑은 고딕"/>
        <family val="3"/>
        <charset val="129"/>
        <scheme val="minor"/>
      </rPr>
      <t>내국인1</t>
    </r>
    <r>
      <rPr>
        <sz val="8"/>
        <color theme="1"/>
        <rFont val="맑은 고딕"/>
        <family val="2"/>
        <charset val="129"/>
        <scheme val="minor"/>
      </rPr>
      <t xml:space="preserve"> / 외국인9</t>
    </r>
    <phoneticPr fontId="3" type="noConversion"/>
  </si>
  <si>
    <t>내ㆍ외국인</t>
    <phoneticPr fontId="3" type="noConversion"/>
  </si>
  <si>
    <r>
      <rPr>
        <b/>
        <sz val="16"/>
        <color theme="4"/>
        <rFont val="HY견고딕"/>
        <family val="1"/>
        <charset val="129"/>
      </rPr>
      <t>종합소득에 대한 개인지방소득세</t>
    </r>
    <r>
      <rPr>
        <b/>
        <sz val="16"/>
        <color theme="1"/>
        <rFont val="HY견고딕"/>
        <family val="1"/>
        <charset val="129"/>
      </rPr>
      <t xml:space="preserve">
</t>
    </r>
    <r>
      <rPr>
        <b/>
        <sz val="16"/>
        <color theme="4"/>
        <rFont val="HY견고딕"/>
        <family val="1"/>
        <charset val="129"/>
      </rPr>
      <t>과세표준확정</t>
    </r>
    <r>
      <rPr>
        <b/>
        <sz val="16"/>
        <color theme="1"/>
        <rFont val="HY견고딕"/>
        <family val="1"/>
        <charset val="129"/>
      </rPr>
      <t>(</t>
    </r>
    <r>
      <rPr>
        <b/>
        <u/>
        <sz val="16"/>
        <color rgb="FFFF0000"/>
        <rFont val="HY견고딕"/>
        <family val="1"/>
        <charset val="129"/>
      </rPr>
      <t>수정</t>
    </r>
    <r>
      <rPr>
        <b/>
        <sz val="16"/>
        <color theme="1"/>
        <rFont val="HY견고딕"/>
        <family val="1"/>
        <charset val="129"/>
      </rPr>
      <t>)</t>
    </r>
    <r>
      <rPr>
        <b/>
        <sz val="16"/>
        <color theme="4"/>
        <rFont val="HY견고딕"/>
        <family val="1"/>
        <charset val="129"/>
      </rPr>
      <t>신고 및 납부계산서</t>
    </r>
    <phoneticPr fontId="3" type="noConversion"/>
  </si>
  <si>
    <t>관리번호</t>
    <phoneticPr fontId="3" type="noConversion"/>
  </si>
  <si>
    <r>
      <rPr>
        <sz val="8"/>
        <color rgb="FF7030A0"/>
        <rFont val="맑은 고딕"/>
        <family val="3"/>
        <charset val="129"/>
        <scheme val="minor"/>
      </rPr>
      <t>거주자1</t>
    </r>
    <r>
      <rPr>
        <sz val="8"/>
        <color theme="1"/>
        <rFont val="맑은 고딕"/>
        <family val="2"/>
        <charset val="129"/>
        <scheme val="minor"/>
      </rPr>
      <t xml:space="preserve"> / 비거주자2</t>
    </r>
    <phoneticPr fontId="3" type="noConversion"/>
  </si>
  <si>
    <t>거주구분</t>
    <phoneticPr fontId="3" type="noConversion"/>
  </si>
  <si>
    <t>년 귀속)</t>
    <phoneticPr fontId="3" type="noConversion"/>
  </si>
  <si>
    <t>(앞쪽)</t>
    <phoneticPr fontId="3" type="noConversion"/>
  </si>
  <si>
    <t>■ 지방세법 시행규칙[별지 제40호의2서식] (2020.08.20. 개정)</t>
    <phoneticPr fontId="3" type="noConversion"/>
  </si>
  <si>
    <t>(신문용지 54g/㎡)</t>
    <phoneticPr fontId="47" type="noConversion"/>
  </si>
  <si>
    <t>97.2.11.승인</t>
    <phoneticPr fontId="47" type="noConversion"/>
  </si>
  <si>
    <t>210 Ⅹ 297mm</t>
    <phoneticPr fontId="47" type="noConversion"/>
  </si>
  <si>
    <t>22226-08011민</t>
    <phoneticPr fontId="47" type="noConversion"/>
  </si>
  <si>
    <t>)</t>
    <phoneticPr fontId="47" type="noConversion"/>
  </si>
  <si>
    <t xml:space="preserve">  2. 자진납부계산서      (</t>
    <phoneticPr fontId="47" type="noConversion"/>
  </si>
  <si>
    <t>접수일자인</t>
    <phoneticPr fontId="47" type="noConversion"/>
  </si>
  <si>
    <t>○</t>
    <phoneticPr fontId="47" type="noConversion"/>
  </si>
  <si>
    <t xml:space="preserve">  1. 최초신고서사본      (</t>
    <phoneticPr fontId="47" type="noConversion"/>
  </si>
  <si>
    <t>첨  부  서  류</t>
    <phoneticPr fontId="47" type="noConversion"/>
  </si>
  <si>
    <t>접  수  자</t>
    <phoneticPr fontId="47" type="noConversion"/>
  </si>
  <si>
    <t>주     소</t>
    <phoneticPr fontId="47" type="noConversion"/>
  </si>
  <si>
    <t>성    명</t>
    <phoneticPr fontId="47" type="noConversion"/>
  </si>
  <si>
    <r>
      <t>접수증</t>
    </r>
    <r>
      <rPr>
        <b/>
        <sz val="11"/>
        <rFont val="굴림체"/>
        <family val="3"/>
        <charset val="129"/>
      </rPr>
      <t>(과세표준수정신고 및 추가자진납부계산서)</t>
    </r>
    <phoneticPr fontId="47" type="noConversion"/>
  </si>
  <si>
    <t>※ 이 용지는 무료로 배부합니다.</t>
    <phoneticPr fontId="47" type="noConversion"/>
  </si>
  <si>
    <t>없      음</t>
    <phoneticPr fontId="47" type="noConversion"/>
  </si>
  <si>
    <t xml:space="preserve">          기입합니다)</t>
    <phoneticPr fontId="47" type="noConversion"/>
  </si>
  <si>
    <t>수  수  료</t>
    <phoneticPr fontId="47" type="noConversion"/>
  </si>
  <si>
    <t>구비서류: 최초신고사본 및 자진납부계산서(수정된 내용을 함께</t>
    <phoneticPr fontId="47" type="noConversion"/>
  </si>
  <si>
    <t>귀하</t>
    <phoneticPr fontId="47" type="noConversion"/>
  </si>
  <si>
    <t xml:space="preserve">세무서장 </t>
    <phoneticPr fontId="47" type="noConversion"/>
  </si>
  <si>
    <t>천 안</t>
    <phoneticPr fontId="47" type="noConversion"/>
  </si>
  <si>
    <t>(서명 또는 인)</t>
    <phoneticPr fontId="47" type="noConversion"/>
  </si>
  <si>
    <t>신고인</t>
    <phoneticPr fontId="47" type="noConversion"/>
  </si>
  <si>
    <t>원을 자진납부합니다.</t>
    <phoneticPr fontId="47" type="noConversion"/>
  </si>
  <si>
    <t>국세기본법시행령 제25조 및 제26조의 규정에 의하여 위와 같이 신고하고 이에 따라</t>
    <phoneticPr fontId="47" type="noConversion"/>
  </si>
  <si>
    <r>
      <t xml:space="preserve"> </t>
    </r>
    <r>
      <rPr>
        <sz val="7"/>
        <rFont val="굴림체"/>
        <family val="3"/>
        <charset val="129"/>
      </rPr>
      <t>18</t>
    </r>
    <r>
      <rPr>
        <sz val="11"/>
        <rFont val="굴림체"/>
        <family val="3"/>
        <charset val="129"/>
      </rPr>
      <t xml:space="preserve"> </t>
    </r>
    <r>
      <rPr>
        <sz val="6"/>
        <rFont val="굴림체"/>
        <family val="3"/>
        <charset val="129"/>
      </rPr>
      <t xml:space="preserve"> </t>
    </r>
    <r>
      <rPr>
        <sz val="11"/>
        <rFont val="굴림체"/>
        <family val="3"/>
        <charset val="129"/>
      </rPr>
      <t>추가 자진납부세액</t>
    </r>
    <phoneticPr fontId="47" type="noConversion"/>
  </si>
  <si>
    <r>
      <t xml:space="preserve"> </t>
    </r>
    <r>
      <rPr>
        <sz val="7"/>
        <rFont val="굴림체"/>
        <family val="3"/>
        <charset val="129"/>
      </rPr>
      <t>17</t>
    </r>
    <r>
      <rPr>
        <sz val="11"/>
        <rFont val="굴림체"/>
        <family val="3"/>
        <charset val="129"/>
      </rPr>
      <t xml:space="preserve"> </t>
    </r>
    <r>
      <rPr>
        <sz val="6"/>
        <rFont val="굴림체"/>
        <family val="3"/>
        <charset val="129"/>
      </rPr>
      <t xml:space="preserve"> </t>
    </r>
    <r>
      <rPr>
        <sz val="11"/>
        <rFont val="굴림체"/>
        <family val="3"/>
        <charset val="129"/>
      </rPr>
      <t>자 진 납 부 세 액</t>
    </r>
    <phoneticPr fontId="47" type="noConversion"/>
  </si>
  <si>
    <r>
      <t xml:space="preserve"> </t>
    </r>
    <r>
      <rPr>
        <sz val="7"/>
        <rFont val="굴림체"/>
        <family val="3"/>
        <charset val="129"/>
      </rPr>
      <t>16</t>
    </r>
    <r>
      <rPr>
        <sz val="11"/>
        <rFont val="굴림체"/>
        <family val="3"/>
        <charset val="129"/>
      </rPr>
      <t xml:space="preserve"> </t>
    </r>
    <r>
      <rPr>
        <sz val="6"/>
        <rFont val="굴림체"/>
        <family val="3"/>
        <charset val="129"/>
      </rPr>
      <t xml:space="preserve"> </t>
    </r>
    <r>
      <rPr>
        <sz val="11"/>
        <rFont val="굴림체"/>
        <family val="3"/>
        <charset val="129"/>
      </rPr>
      <t>기 납  부  세  액</t>
    </r>
    <phoneticPr fontId="47" type="noConversion"/>
  </si>
  <si>
    <t>⑮ 납  부 할  세  액</t>
    <phoneticPr fontId="47" type="noConversion"/>
  </si>
  <si>
    <t>⑭ 공 제 및 감면세액</t>
    <phoneticPr fontId="47" type="noConversion"/>
  </si>
  <si>
    <t>⑬ 가   산   세   액</t>
    <phoneticPr fontId="47" type="noConversion"/>
  </si>
  <si>
    <t>⑫ 산   출   세   액</t>
    <phoneticPr fontId="47" type="noConversion"/>
  </si>
  <si>
    <t>⑪ 과   세   표   준</t>
    <phoneticPr fontId="47" type="noConversion"/>
  </si>
  <si>
    <t>2012년 귀속 종합소득세</t>
    <phoneticPr fontId="47" type="noConversion"/>
  </si>
  <si>
    <t>⑩ 세             목</t>
    <phoneticPr fontId="47" type="noConversion"/>
  </si>
  <si>
    <t>수 정 신 고</t>
    <phoneticPr fontId="47" type="noConversion"/>
  </si>
  <si>
    <t>최 초 신 고</t>
    <phoneticPr fontId="47" type="noConversion"/>
  </si>
  <si>
    <r>
      <t xml:space="preserve">   구             </t>
    </r>
    <r>
      <rPr>
        <sz val="15"/>
        <rFont val="굴림체"/>
        <family val="3"/>
        <charset val="129"/>
      </rPr>
      <t xml:space="preserve"> </t>
    </r>
    <r>
      <rPr>
        <sz val="13"/>
        <rFont val="굴림체"/>
        <family val="3"/>
        <charset val="129"/>
      </rPr>
      <t xml:space="preserve"> </t>
    </r>
    <r>
      <rPr>
        <sz val="11"/>
        <rFont val="굴림체"/>
        <family val="3"/>
        <charset val="129"/>
      </rPr>
      <t xml:space="preserve"> 분</t>
    </r>
    <phoneticPr fontId="47" type="noConversion"/>
  </si>
  <si>
    <t>신고불성실가산세</t>
    <phoneticPr fontId="47" type="noConversion"/>
  </si>
  <si>
    <t>2012년귀속 연말정산 (학)호서대학교(312-82-00670) 근로소득 누락</t>
    <phoneticPr fontId="47" type="noConversion"/>
  </si>
  <si>
    <r>
      <t xml:space="preserve">   ⑨ 수 정</t>
    </r>
    <r>
      <rPr>
        <sz val="6"/>
        <rFont val="굴림체"/>
        <family val="3"/>
        <charset val="129"/>
      </rPr>
      <t xml:space="preserve"> </t>
    </r>
    <r>
      <rPr>
        <sz val="11"/>
        <rFont val="굴림체"/>
        <family val="3"/>
        <charset val="129"/>
      </rPr>
      <t xml:space="preserve"> 신 고 사 유</t>
    </r>
    <phoneticPr fontId="47" type="noConversion"/>
  </si>
  <si>
    <t>납부세액</t>
    <phoneticPr fontId="47" type="noConversion"/>
  </si>
  <si>
    <t>가산세</t>
    <phoneticPr fontId="47" type="noConversion"/>
  </si>
  <si>
    <t xml:space="preserve">  ⑧ 최 초 신 고 일</t>
    <phoneticPr fontId="47" type="noConversion"/>
  </si>
  <si>
    <r>
      <t xml:space="preserve">   ⑦ 법 정 </t>
    </r>
    <r>
      <rPr>
        <sz val="9"/>
        <rFont val="굴림체"/>
        <family val="3"/>
        <charset val="129"/>
      </rPr>
      <t xml:space="preserve">  </t>
    </r>
    <r>
      <rPr>
        <sz val="11"/>
        <rFont val="굴림체"/>
        <family val="3"/>
        <charset val="129"/>
      </rPr>
      <t>신  고  일</t>
    </r>
    <phoneticPr fontId="47" type="noConversion"/>
  </si>
  <si>
    <t>차이</t>
    <phoneticPr fontId="47" type="noConversion"/>
  </si>
  <si>
    <t>미납일수</t>
    <phoneticPr fontId="47" type="noConversion"/>
  </si>
  <si>
    <t>신      고     내       용</t>
    <phoneticPr fontId="47" type="noConversion"/>
  </si>
  <si>
    <t>황규만만세</t>
    <phoneticPr fontId="47" type="noConversion"/>
  </si>
  <si>
    <t>⑥ 상     호</t>
    <phoneticPr fontId="47" type="noConversion"/>
  </si>
  <si>
    <t>&lt;=주민등록번호</t>
    <phoneticPr fontId="47" type="noConversion"/>
  </si>
  <si>
    <t>010-8957-5106</t>
    <phoneticPr fontId="47" type="noConversion"/>
  </si>
  <si>
    <t>⑤ 전화번호</t>
    <phoneticPr fontId="47" type="noConversion"/>
  </si>
  <si>
    <t>충남 천안시 서북구 오성로 103</t>
    <phoneticPr fontId="47" type="noConversion"/>
  </si>
  <si>
    <t>④ 주소(거소)
또는 영업소</t>
    <phoneticPr fontId="47" type="noConversion"/>
  </si>
  <si>
    <t>&lt;=사업자등록번호</t>
    <phoneticPr fontId="47" type="noConversion"/>
  </si>
  <si>
    <t>체크비트</t>
    <phoneticPr fontId="47" type="noConversion"/>
  </si>
  <si>
    <t>③ 사업자등록번호</t>
    <phoneticPr fontId="47" type="noConversion"/>
  </si>
  <si>
    <t>② 주민등록번호</t>
    <phoneticPr fontId="47" type="noConversion"/>
  </si>
  <si>
    <t>주황규</t>
    <phoneticPr fontId="47" type="noConversion"/>
  </si>
  <si>
    <t>① 성     명</t>
    <phoneticPr fontId="47" type="noConversion"/>
  </si>
  <si>
    <t>신
고
인</t>
    <phoneticPr fontId="47" type="noConversion"/>
  </si>
  <si>
    <t>즉    시</t>
    <phoneticPr fontId="47" type="noConversion"/>
  </si>
  <si>
    <t>처리기간</t>
    <phoneticPr fontId="47" type="noConversion"/>
  </si>
  <si>
    <t>과세표준수정신고서 및 추가자진납부계산서</t>
    <phoneticPr fontId="47" type="noConversion"/>
  </si>
  <si>
    <t>(앞쪽)</t>
    <phoneticPr fontId="47" type="noConversion"/>
  </si>
  <si>
    <t>[별지 제16호 서식] (97.4.4. 개정)</t>
    <phoneticPr fontId="47" type="noConversion"/>
  </si>
  <si>
    <t xml:space="preserve">    당초분ㆍ정정분 원천징수영수증, 원천징수대상자의 거주지국에서 발급하는 거주자증명서, 그 밖의 관련 증명서류</t>
    <phoneticPr fontId="3" type="noConversion"/>
  </si>
  <si>
    <t>다. 비거주자 또는 외국법인인 원천징수대상자가 경정청구하는 경우:</t>
    <phoneticPr fontId="3" type="noConversion"/>
  </si>
  <si>
    <t xml:space="preserve">    당초분ㆍ정정분 원천징수영수증, 당초분ㆍ정정분 소득공제신고서(연말정산 대상이 되는 소득만 해당합니다), 그 밖의 관련 증명서류</t>
    <phoneticPr fontId="3" type="noConversion"/>
  </si>
  <si>
    <t>나. 거주자인 원천징수대상자가 경정청구하는 경우:</t>
    <phoneticPr fontId="3" type="noConversion"/>
  </si>
  <si>
    <t xml:space="preserve">     수정 원천징수이행상황신고서, 수정 지급조서, 당초분ㆍ정정분 소득공제신고서(연말정산 대상이 되는 소득만 해당합니다), 그 밖의 관련 증명서류</t>
    <phoneticPr fontId="3" type="noConversion"/>
  </si>
  <si>
    <t>가. 원천징수의무자가 경정청구하는 경우:</t>
    <phoneticPr fontId="3" type="noConversion"/>
  </si>
  <si>
    <t xml:space="preserve">7. 「국세기본법」 제45조의2제4항에 따라 원천징수세액을 경정청구하는 경우 구비서류(경정청구사유 증명자료)의 예는 다음과 같습니다. </t>
    <phoneticPr fontId="3" type="noConversion"/>
  </si>
  <si>
    <t>210㎜×297㎜(백상지(80g/㎡) 또는 중질지(80g/㎡))</t>
    <phoneticPr fontId="3" type="noConversion"/>
  </si>
  <si>
    <t>접 수 일 인</t>
    <phoneticPr fontId="3" type="noConversion"/>
  </si>
  <si>
    <r>
      <t xml:space="preserve">[  </t>
    </r>
    <r>
      <rPr>
        <b/>
        <sz val="11"/>
        <color rgb="FF7030A0"/>
        <rFont val="맑은 고딕"/>
        <family val="3"/>
        <charset val="129"/>
        <scheme val="minor"/>
      </rPr>
      <t>○</t>
    </r>
    <r>
      <rPr>
        <sz val="11"/>
        <color theme="1"/>
        <rFont val="맑은 고딕"/>
        <family val="2"/>
        <charset val="129"/>
        <scheme val="minor"/>
      </rPr>
      <t xml:space="preserve">  ]</t>
    </r>
    <phoneticPr fontId="3" type="noConversion"/>
  </si>
  <si>
    <t>접  수  자</t>
    <phoneticPr fontId="3" type="noConversion"/>
  </si>
  <si>
    <t>결정(경정)청구사유 증명자료</t>
    <phoneticPr fontId="3" type="noConversion"/>
  </si>
  <si>
    <t>구 비 서 류</t>
    <phoneticPr fontId="3" type="noConversion"/>
  </si>
  <si>
    <t>주 소</t>
    <phoneticPr fontId="3" type="noConversion"/>
  </si>
  <si>
    <t>성     명</t>
    <phoneticPr fontId="3" type="noConversion"/>
  </si>
  <si>
    <t>접수증(과세표준 및 세액의 결정(경정)청구서)</t>
    <phoneticPr fontId="3" type="noConversion"/>
  </si>
  <si>
    <t>)</t>
    <phoneticPr fontId="3" type="noConversion"/>
  </si>
  <si>
    <t>(우</t>
    <phoneticPr fontId="3" type="noConversion"/>
  </si>
  <si>
    <t>[   ] 변  호  사</t>
    <phoneticPr fontId="3" type="noConversion"/>
  </si>
  <si>
    <r>
      <t>[</t>
    </r>
    <r>
      <rPr>
        <b/>
        <sz val="11"/>
        <color rgb="FFC00000"/>
        <rFont val="맑은 고딕"/>
        <family val="3"/>
        <charset val="129"/>
        <scheme val="minor"/>
      </rPr>
      <t>√</t>
    </r>
    <r>
      <rPr>
        <sz val="11"/>
        <color theme="1"/>
        <rFont val="맑은 고딕"/>
        <family val="2"/>
        <charset val="129"/>
        <scheme val="minor"/>
      </rPr>
      <t xml:space="preserve"> ]공인회계사</t>
    </r>
    <phoneticPr fontId="3" type="noConversion"/>
  </si>
  <si>
    <t>041) 567-6764
070-7836-1641</t>
    <phoneticPr fontId="3" type="noConversion"/>
  </si>
  <si>
    <t>천안시 서북구 오성로 103,6층(두정동,청풍프라자)</t>
    <phoneticPr fontId="3" type="noConversion"/>
  </si>
  <si>
    <t>선우회계법인
(주홍선)</t>
    <phoneticPr fontId="3" type="noConversion"/>
  </si>
  <si>
    <t>[   ] 세  무  사</t>
    <phoneticPr fontId="3" type="noConversion"/>
  </si>
  <si>
    <t>전화번호
(휴대전화번호)</t>
    <phoneticPr fontId="3" type="noConversion"/>
  </si>
  <si>
    <r>
      <rPr>
        <sz val="8"/>
        <color theme="1"/>
        <rFont val="맑은 고딕"/>
        <family val="3"/>
        <charset val="129"/>
        <scheme val="minor"/>
      </rPr>
      <t>사업자등록번호</t>
    </r>
    <r>
      <rPr>
        <sz val="9"/>
        <color theme="1"/>
        <rFont val="맑은 고딕"/>
        <family val="2"/>
        <charset val="129"/>
        <scheme val="minor"/>
      </rPr>
      <t xml:space="preserve">
(전자우편)</t>
    </r>
    <phoneticPr fontId="3" type="noConversion"/>
  </si>
  <si>
    <t>사업장 소재지</t>
    <phoneticPr fontId="3" type="noConversion"/>
  </si>
  <si>
    <t>대리인</t>
    <phoneticPr fontId="3" type="noConversion"/>
  </si>
  <si>
    <t>위임자
(신청인)</t>
    <phoneticPr fontId="3" type="noConversion"/>
  </si>
  <si>
    <t xml:space="preserve">   신청인의 위임을 받아 대리인이 경정청구를 하는 경우 아래 사항을 적어 주시기 바랍니다.</t>
    <phoneticPr fontId="3" type="noConversion"/>
  </si>
  <si>
    <t>위
임
장</t>
    <phoneticPr fontId="3" type="noConversion"/>
  </si>
  <si>
    <t>없    음</t>
    <phoneticPr fontId="3" type="noConversion"/>
  </si>
  <si>
    <t>수 수 료</t>
    <phoneticPr fontId="3" type="noConversion"/>
  </si>
  <si>
    <t>결정(경정)청구 사유 증명자료</t>
    <phoneticPr fontId="3" type="noConversion"/>
  </si>
  <si>
    <r>
      <rPr>
        <sz val="13"/>
        <color theme="1"/>
        <rFont val="맑은 고딕"/>
        <family val="3"/>
        <charset val="129"/>
        <scheme val="minor"/>
      </rPr>
      <t xml:space="preserve"> 세무서장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귀하</t>
    </r>
    <phoneticPr fontId="3" type="noConversion"/>
  </si>
  <si>
    <t>천안</t>
    <phoneticPr fontId="3" type="noConversion"/>
  </si>
  <si>
    <t>청구인</t>
    <phoneticPr fontId="3" type="noConversion"/>
  </si>
  <si>
    <t>제178조의11에 따라 위와 같이 신고합니다.</t>
    <phoneticPr fontId="3" type="noConversion"/>
  </si>
  <si>
    <t xml:space="preserve">   「국세기본법」 제45조의2, 같은 법 시행령 제25조의3, 「소득세법」 제118조의15 및 같은 법 시행령 </t>
    <phoneticPr fontId="3" type="noConversion"/>
  </si>
  <si>
    <t>6.  국세환급금 계좌신고: 환급받을 세액이 있는 사업자만 적으며, 환급금액이 2천만원 이상인 경우에는 별도로 "계좌개설신고서"를 제출해야 합니다.</t>
    <phoneticPr fontId="3" type="noConversion"/>
  </si>
  <si>
    <t xml:space="preserve"> 환 급 받 을  세 액</t>
    <phoneticPr fontId="3" type="noConversion"/>
  </si>
  <si>
    <t>k</t>
    <phoneticPr fontId="3" type="noConversion"/>
  </si>
  <si>
    <t>5. ⑮ 납부할 세액: ⑫ 산출세액에 ⑬ 가산세액을 더하고, ⑭ 공제 및 감면세액을 차감한 세액을 말합니다.</t>
    <phoneticPr fontId="3" type="noConversion"/>
  </si>
  <si>
    <t>지점</t>
    <phoneticPr fontId="3" type="noConversion"/>
  </si>
  <si>
    <t>은행</t>
    <phoneticPr fontId="3" type="noConversion"/>
  </si>
  <si>
    <t>국민</t>
    <phoneticPr fontId="3" type="noConversion"/>
  </si>
  <si>
    <t>거래은행</t>
    <phoneticPr fontId="3" type="noConversion"/>
  </si>
  <si>
    <t>국세환급금 계좌신고</t>
    <phoneticPr fontId="3" type="noConversion"/>
  </si>
  <si>
    <t>j</t>
    <phoneticPr fontId="3" type="noConversion"/>
  </si>
  <si>
    <t>4. ⑭ 공제 및 감면세액: 특정한 정책목적을 달성하기 위해 각 세법에 따라 부여하는 세액공제 및 감면세액을 말합니다.</t>
    <phoneticPr fontId="3" type="noConversion"/>
  </si>
  <si>
    <t>납 부 할 세 액</t>
    <phoneticPr fontId="3" type="noConversion"/>
  </si>
  <si>
    <t>⑮</t>
    <phoneticPr fontId="3" type="noConversion"/>
  </si>
  <si>
    <t xml:space="preserve">                  말하며, 가산금은 해당되지 않습니다.</t>
    <phoneticPr fontId="3" type="noConversion"/>
  </si>
  <si>
    <t>공제 및 감면세액</t>
    <phoneticPr fontId="3" type="noConversion"/>
  </si>
  <si>
    <t>⑭</t>
    <phoneticPr fontId="3" type="noConversion"/>
  </si>
  <si>
    <t xml:space="preserve">3. ⑬ 가산세액: 각 세법에 규정된 의무의 성실한 이행을 확보하기 위해 그 세법에 따라 산출한 세액에 가산하여 징수하는 금액을 </t>
    <phoneticPr fontId="3" type="noConversion"/>
  </si>
  <si>
    <t>가   산   세   액</t>
    <phoneticPr fontId="3" type="noConversion"/>
  </si>
  <si>
    <t>⑬</t>
    <phoneticPr fontId="3" type="noConversion"/>
  </si>
  <si>
    <t>2. ⑫ 산출세액: 각 세법에 따라 계산된 과세표준금액에 해당 세율을 곱하여 산출된 세액을 말합니다.</t>
    <phoneticPr fontId="3" type="noConversion"/>
  </si>
  <si>
    <t>산   출   세   액</t>
    <phoneticPr fontId="3" type="noConversion"/>
  </si>
  <si>
    <t>⑫</t>
    <phoneticPr fontId="3" type="noConversion"/>
  </si>
  <si>
    <t>과 세 표 준 금 액</t>
    <phoneticPr fontId="3" type="noConversion"/>
  </si>
  <si>
    <t>⑪</t>
    <phoneticPr fontId="3" type="noConversion"/>
  </si>
  <si>
    <t>2019년 귀속 종합소득세</t>
    <phoneticPr fontId="3" type="noConversion"/>
  </si>
  <si>
    <t>세             목</t>
    <phoneticPr fontId="3" type="noConversion"/>
  </si>
  <si>
    <t>⑩</t>
    <phoneticPr fontId="3" type="noConversion"/>
  </si>
  <si>
    <t>결 정(경 정) 청 구</t>
    <phoneticPr fontId="3" type="noConversion"/>
  </si>
  <si>
    <t>최   초   신   고</t>
    <phoneticPr fontId="3" type="noConversion"/>
  </si>
  <si>
    <t>구              분</t>
    <phoneticPr fontId="3" type="noConversion"/>
  </si>
  <si>
    <t>종합소득세 주황규 소득공제 장애인공제 누락(소득세법 제51조 ①항 2.호)</t>
  </si>
  <si>
    <t>결정(경정)청구이유</t>
    <phoneticPr fontId="3" type="noConversion"/>
  </si>
  <si>
    <t>⑨</t>
    <phoneticPr fontId="3" type="noConversion"/>
  </si>
  <si>
    <t>⑧ 최 초 신 고 일</t>
    <phoneticPr fontId="3" type="noConversion"/>
  </si>
  <si>
    <t>법 정  신 고 일</t>
    <phoneticPr fontId="3" type="noConversion"/>
  </si>
  <si>
    <t>⑦</t>
    <phoneticPr fontId="3" type="noConversion"/>
  </si>
  <si>
    <t>신 고 내 용</t>
    <phoneticPr fontId="3" type="noConversion"/>
  </si>
  <si>
    <t>선우(sunwoo)</t>
  </si>
  <si>
    <t>상      호</t>
    <phoneticPr fontId="3" type="noConversion"/>
  </si>
  <si>
    <t>⑥</t>
    <phoneticPr fontId="3" type="noConversion"/>
  </si>
  <si>
    <t>⑤ 전화번호</t>
    <phoneticPr fontId="3" type="noConversion"/>
  </si>
  <si>
    <t>충청남도 천안시 서북구 오성로 103, 111동 666호 (두정동,청풍아파트)</t>
    <phoneticPr fontId="3" type="noConversion"/>
  </si>
  <si>
    <t>주소(거소) 
또는 영업소</t>
    <phoneticPr fontId="3" type="noConversion"/>
  </si>
  <si>
    <t>④</t>
    <phoneticPr fontId="3" type="noConversion"/>
  </si>
  <si>
    <t xml:space="preserve">   에는 종전의 상호 등을(  )안에 함께 기입해 주시기 바랍니다.</t>
    <phoneticPr fontId="3" type="noConversion"/>
  </si>
  <si>
    <t>1. 청구인란의 인적사항(① ∼ ⑥)은 청구일 현재의 현황을 기준으로 작성합니다. 다만, 합병 등으로 인해 상호 등이 변경된 경우</t>
    <phoneticPr fontId="3" type="noConversion"/>
  </si>
  <si>
    <t>③ 사 업 자 등 록 번 호</t>
    <phoneticPr fontId="3" type="noConversion"/>
  </si>
  <si>
    <t>② 주 민 등 록 번 호</t>
    <phoneticPr fontId="3" type="noConversion"/>
  </si>
  <si>
    <t>성      명</t>
    <phoneticPr fontId="3" type="noConversion"/>
  </si>
  <si>
    <t>①</t>
    <phoneticPr fontId="3" type="noConversion"/>
  </si>
  <si>
    <t>청
구
인</t>
    <phoneticPr fontId="3" type="noConversion"/>
  </si>
  <si>
    <t>과세표준 및 세액의 결정(경정)청구서</t>
    <phoneticPr fontId="3" type="noConversion"/>
  </si>
  <si>
    <t>■ 국세기본법 시행규칙 [별지 제16호의2서식] &lt;개정 2020. 3. 13.&gt;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</si>
</sst>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##\-##\-#####"/>
    <numFmt numFmtId="177" formatCode="000000\-0000000"/>
    <numFmt numFmtId="178" formatCode="yyyy&quot;년&quot;\ m&quot;월&quot;\ d&quot;일&quot;;@"/>
    <numFmt numFmtId="179" formatCode="yyyy&quot;년&quot;\ mm&quot;월&quot;\ dd&quot;일&quot;;@"/>
    <numFmt numFmtId="180" formatCode="#,##0_ "/>
    <numFmt numFmtId="181" formatCode="0.0%"/>
    <numFmt numFmtId="182" formatCode="yyyy&quot; 년&quot;\ m&quot; 월&quot;\ d&quot; 일&quot;;@"/>
    <numFmt numFmtId="183" formatCode="#,##0;[Red]\▲#,##0"/>
    <numFmt numFmtId="184" formatCode="#,##0.0"/>
    <numFmt numFmtId="185" formatCode="###\ \-\ ##\ \-\ #####"/>
  </numFmts>
  <fonts count="8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rgb="FF00206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  <font>
      <sz val="9"/>
      <color rgb="FF00206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sz val="10"/>
      <color theme="0" tint="-0.34998626667073579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돋움체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5"/>
      <color theme="4"/>
      <name val="HY견고딕"/>
      <family val="1"/>
      <charset val="129"/>
    </font>
    <font>
      <sz val="8"/>
      <color rgb="FF000000"/>
      <name val="돋움체"/>
      <family val="3"/>
      <charset val="129"/>
    </font>
    <font>
      <sz val="8"/>
      <color rgb="FF00000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7030A0"/>
      <name val="맑은 고딕"/>
      <family val="2"/>
      <charset val="129"/>
      <scheme val="minor"/>
    </font>
    <font>
      <sz val="10"/>
      <color rgb="FF002060"/>
      <name val="맑은 고딕"/>
      <family val="2"/>
      <charset val="129"/>
      <scheme val="minor"/>
    </font>
    <font>
      <sz val="10"/>
      <color rgb="FFC0000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2"/>
      <color theme="1"/>
      <name val="CombiNumerals"/>
      <family val="2"/>
      <charset val="2"/>
    </font>
    <font>
      <sz val="10"/>
      <color theme="1"/>
      <name val="CombiNumerals"/>
      <family val="2"/>
      <charset val="2"/>
    </font>
    <font>
      <sz val="11"/>
      <color theme="1"/>
      <name val="CombiNumerals"/>
      <family val="2"/>
      <charset val="2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2"/>
      <scheme val="minor"/>
    </font>
    <font>
      <sz val="11"/>
      <color rgb="FF7030A0"/>
      <name val="맑은 고딕"/>
      <family val="2"/>
      <charset val="129"/>
      <scheme val="minor"/>
    </font>
    <font>
      <sz val="12"/>
      <color rgb="FF7030A0"/>
      <name val="맑은 고딕"/>
      <family val="3"/>
      <charset val="129"/>
      <scheme val="minor"/>
    </font>
    <font>
      <b/>
      <sz val="11"/>
      <color theme="1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sz val="8"/>
      <color rgb="FF7030A0"/>
      <name val="맑은 고딕"/>
      <family val="3"/>
      <charset val="129"/>
      <scheme val="minor"/>
    </font>
    <font>
      <sz val="8"/>
      <color rgb="FF7030A0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1"/>
      <name val="HY견고딕"/>
      <family val="1"/>
      <charset val="129"/>
    </font>
    <font>
      <b/>
      <sz val="16"/>
      <color theme="4"/>
      <name val="HY견고딕"/>
      <family val="1"/>
      <charset val="129"/>
    </font>
    <font>
      <b/>
      <u/>
      <sz val="16"/>
      <color rgb="FFFF0000"/>
      <name val="HY견고딕"/>
      <family val="1"/>
      <charset val="129"/>
    </font>
    <font>
      <b/>
      <sz val="14"/>
      <color rgb="FF7030A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8"/>
      <name val="굴림체"/>
      <family val="3"/>
      <charset val="129"/>
    </font>
    <font>
      <sz val="8"/>
      <name val="다음_SemiBold"/>
      <family val="3"/>
      <charset val="129"/>
    </font>
    <font>
      <b/>
      <sz val="11"/>
      <color rgb="FF002060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indexed="10"/>
      <name val="굴림체"/>
      <family val="3"/>
      <charset val="129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4"/>
      <name val="굴림체"/>
      <family val="3"/>
      <charset val="129"/>
    </font>
    <font>
      <sz val="7"/>
      <name val="굴림체"/>
      <family val="3"/>
      <charset val="129"/>
    </font>
    <font>
      <sz val="6"/>
      <name val="굴림체"/>
      <family val="3"/>
      <charset val="129"/>
    </font>
    <font>
      <b/>
      <sz val="11"/>
      <color rgb="FF002060"/>
      <name val="굴림"/>
      <family val="3"/>
      <charset val="129"/>
    </font>
    <font>
      <sz val="11"/>
      <color theme="1"/>
      <name val="굴림체"/>
      <family val="3"/>
      <charset val="129"/>
    </font>
    <font>
      <sz val="15"/>
      <name val="굴림체"/>
      <family val="3"/>
      <charset val="129"/>
    </font>
    <font>
      <sz val="13"/>
      <name val="굴림체"/>
      <family val="3"/>
      <charset val="129"/>
    </font>
    <font>
      <sz val="9"/>
      <name val="굴림체"/>
      <family val="3"/>
      <charset val="129"/>
    </font>
    <font>
      <b/>
      <sz val="14"/>
      <name val="굴림체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9"/>
      <color indexed="81"/>
      <name val="굴림"/>
      <family val="3"/>
      <charset val="129"/>
    </font>
    <font>
      <sz val="10"/>
      <color rgb="FF0070C0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9"/>
      <color rgb="FF7030A0"/>
      <name val="Adobe 고딕 Std B"/>
      <family val="2"/>
      <charset val="129"/>
    </font>
    <font>
      <sz val="10"/>
      <color rgb="FF7030A0"/>
      <name val="돋움"/>
      <family val="3"/>
      <charset val="129"/>
    </font>
    <font>
      <sz val="10.6"/>
      <color rgb="FF000000"/>
      <name val="돋움"/>
      <family val="3"/>
      <charset val="129"/>
    </font>
    <font>
      <sz val="8"/>
      <color theme="0" tint="-0.499984740745262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9"/>
      <color theme="0" tint="-0.499984740745262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rgb="FF7030A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16"/>
      <color theme="4"/>
      <name val="HY견고딕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5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6" fillId="0" borderId="0">
      <alignment vertical="center"/>
    </xf>
  </cellStyleXfs>
  <cellXfs count="463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3" borderId="0" xfId="2" applyFont="1" applyFill="1">
      <alignment vertical="center"/>
    </xf>
    <xf numFmtId="0" fontId="4" fillId="0" borderId="0" xfId="2" applyFont="1">
      <alignment vertical="center"/>
    </xf>
    <xf numFmtId="0" fontId="2" fillId="0" borderId="20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Continuous" vertical="center"/>
    </xf>
    <xf numFmtId="0" fontId="6" fillId="0" borderId="0" xfId="2" applyFont="1" applyAlignment="1">
      <alignment horizontal="centerContinuous" vertical="center"/>
    </xf>
    <xf numFmtId="0" fontId="2" fillId="0" borderId="26" xfId="2" applyFont="1" applyBorder="1">
      <alignment vertical="center"/>
    </xf>
    <xf numFmtId="0" fontId="11" fillId="0" borderId="0" xfId="2" applyFont="1" applyAlignment="1">
      <alignment horizontal="left" vertical="center"/>
    </xf>
    <xf numFmtId="0" fontId="2" fillId="0" borderId="16" xfId="2" applyFont="1" applyBorder="1">
      <alignment vertical="center"/>
    </xf>
    <xf numFmtId="0" fontId="2" fillId="0" borderId="17" xfId="2" applyFont="1" applyBorder="1" applyAlignment="1">
      <alignment horizontal="center" vertical="center"/>
    </xf>
    <xf numFmtId="0" fontId="7" fillId="0" borderId="11" xfId="2" applyFont="1" applyBorder="1">
      <alignment vertical="center"/>
    </xf>
    <xf numFmtId="0" fontId="7" fillId="0" borderId="20" xfId="2" applyFont="1" applyBorder="1">
      <alignment vertical="center"/>
    </xf>
    <xf numFmtId="0" fontId="2" fillId="0" borderId="20" xfId="2" applyFont="1" applyBorder="1">
      <alignment vertical="center"/>
    </xf>
    <xf numFmtId="0" fontId="2" fillId="0" borderId="20" xfId="2" applyFont="1" applyBorder="1" applyAlignment="1">
      <alignment vertical="center" wrapText="1"/>
    </xf>
    <xf numFmtId="0" fontId="2" fillId="0" borderId="27" xfId="2" applyFont="1" applyBorder="1">
      <alignment vertical="center"/>
    </xf>
    <xf numFmtId="41" fontId="2" fillId="5" borderId="0" xfId="2" applyNumberFormat="1" applyFont="1" applyFill="1">
      <alignment vertical="center"/>
    </xf>
    <xf numFmtId="41" fontId="7" fillId="0" borderId="11" xfId="3" applyFont="1" applyBorder="1">
      <alignment vertical="center"/>
    </xf>
    <xf numFmtId="41" fontId="7" fillId="0" borderId="20" xfId="3" applyFont="1" applyBorder="1">
      <alignment vertical="center"/>
    </xf>
    <xf numFmtId="41" fontId="2" fillId="0" borderId="0" xfId="3" applyFont="1">
      <alignment vertical="center"/>
    </xf>
    <xf numFmtId="0" fontId="2" fillId="0" borderId="0" xfId="2" applyFont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/>
    </xf>
    <xf numFmtId="0" fontId="2" fillId="0" borderId="11" xfId="2" applyFont="1" applyBorder="1" applyAlignment="1">
      <alignment horizontal="left" vertical="center"/>
    </xf>
    <xf numFmtId="0" fontId="2" fillId="0" borderId="19" xfId="2" applyFont="1" applyBorder="1">
      <alignment vertical="center"/>
    </xf>
    <xf numFmtId="0" fontId="2" fillId="0" borderId="1" xfId="2" applyFont="1" applyBorder="1">
      <alignment vertical="center"/>
    </xf>
    <xf numFmtId="0" fontId="7" fillId="0" borderId="1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" fillId="0" borderId="0" xfId="2">
      <alignment vertical="center"/>
    </xf>
    <xf numFmtId="0" fontId="1" fillId="0" borderId="1" xfId="2" applyBorder="1">
      <alignment vertical="center"/>
    </xf>
    <xf numFmtId="0" fontId="1" fillId="4" borderId="0" xfId="2" applyFill="1">
      <alignment vertical="center"/>
    </xf>
    <xf numFmtId="0" fontId="17" fillId="0" borderId="0" xfId="2" applyFont="1">
      <alignment vertical="center"/>
    </xf>
    <xf numFmtId="0" fontId="17" fillId="4" borderId="0" xfId="2" applyFont="1" applyFill="1">
      <alignment vertical="center"/>
    </xf>
    <xf numFmtId="0" fontId="18" fillId="0" borderId="0" xfId="2" applyFont="1">
      <alignment vertical="center"/>
    </xf>
    <xf numFmtId="0" fontId="1" fillId="0" borderId="0" xfId="2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14" fillId="0" borderId="1" xfId="2" applyFont="1" applyBorder="1">
      <alignment vertical="center"/>
    </xf>
    <xf numFmtId="0" fontId="4" fillId="0" borderId="1" xfId="2" applyFont="1" applyBorder="1">
      <alignment vertical="center"/>
    </xf>
    <xf numFmtId="0" fontId="20" fillId="0" borderId="1" xfId="2" applyFont="1" applyBorder="1">
      <alignment vertical="center"/>
    </xf>
    <xf numFmtId="0" fontId="14" fillId="0" borderId="3" xfId="2" applyFont="1" applyBorder="1">
      <alignment vertical="center"/>
    </xf>
    <xf numFmtId="0" fontId="14" fillId="0" borderId="0" xfId="2" applyFont="1" applyAlignment="1">
      <alignment horizontal="right" vertical="center"/>
    </xf>
    <xf numFmtId="180" fontId="26" fillId="6" borderId="20" xfId="2" applyNumberFormat="1" applyFont="1" applyFill="1" applyBorder="1">
      <alignment vertical="center"/>
    </xf>
    <xf numFmtId="0" fontId="14" fillId="0" borderId="0" xfId="2" applyFont="1" applyAlignment="1">
      <alignment horizontal="left" vertical="center"/>
    </xf>
    <xf numFmtId="0" fontId="14" fillId="0" borderId="19" xfId="2" applyFont="1" applyBorder="1">
      <alignment vertical="center"/>
    </xf>
    <xf numFmtId="0" fontId="33" fillId="0" borderId="19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19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6" xfId="2" applyFont="1" applyBorder="1">
      <alignment vertical="center"/>
    </xf>
    <xf numFmtId="0" fontId="6" fillId="0" borderId="20" xfId="2" quotePrefix="1" applyFont="1" applyBorder="1" applyAlignment="1">
      <alignment horizontal="center" vertical="center" shrinkToFit="1"/>
    </xf>
    <xf numFmtId="0" fontId="6" fillId="0" borderId="20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1" fillId="0" borderId="19" xfId="2" applyBorder="1">
      <alignment vertical="center"/>
    </xf>
    <xf numFmtId="0" fontId="23" fillId="0" borderId="19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7" xfId="2" applyFont="1" applyBorder="1">
      <alignment vertical="center"/>
    </xf>
    <xf numFmtId="0" fontId="18" fillId="0" borderId="7" xfId="2" applyFont="1" applyBorder="1" applyAlignment="1">
      <alignment horizontal="center" vertical="center"/>
    </xf>
    <xf numFmtId="0" fontId="40" fillId="0" borderId="0" xfId="2" applyFont="1">
      <alignment vertical="center"/>
    </xf>
    <xf numFmtId="0" fontId="45" fillId="0" borderId="0" xfId="2" applyFont="1" applyAlignment="1">
      <alignment horizontal="right" vertical="center"/>
    </xf>
    <xf numFmtId="0" fontId="14" fillId="0" borderId="7" xfId="2" applyFont="1" applyBorder="1" applyAlignment="1">
      <alignment horizontal="right" vertical="center"/>
    </xf>
    <xf numFmtId="0" fontId="14" fillId="0" borderId="7" xfId="2" applyFont="1" applyBorder="1">
      <alignment vertical="center"/>
    </xf>
    <xf numFmtId="0" fontId="14" fillId="0" borderId="7" xfId="2" applyFont="1" applyBorder="1" applyAlignment="1">
      <alignment horizontal="center" vertical="center"/>
    </xf>
    <xf numFmtId="0" fontId="46" fillId="0" borderId="0" xfId="6">
      <alignment vertical="center"/>
    </xf>
    <xf numFmtId="0" fontId="47" fillId="0" borderId="0" xfId="6" applyFont="1">
      <alignment vertical="center"/>
    </xf>
    <xf numFmtId="0" fontId="47" fillId="0" borderId="0" xfId="6" applyFont="1" applyAlignment="1">
      <alignment horizontal="right" vertical="center"/>
    </xf>
    <xf numFmtId="0" fontId="46" fillId="0" borderId="0" xfId="6" applyAlignment="1">
      <alignment horizontal="center" vertical="center"/>
    </xf>
    <xf numFmtId="0" fontId="46" fillId="0" borderId="7" xfId="6" applyBorder="1">
      <alignment vertical="center"/>
    </xf>
    <xf numFmtId="0" fontId="46" fillId="0" borderId="7" xfId="6" applyBorder="1" applyAlignment="1">
      <alignment horizontal="center" vertical="center"/>
    </xf>
    <xf numFmtId="0" fontId="46" fillId="0" borderId="9" xfId="6" applyBorder="1">
      <alignment vertical="center"/>
    </xf>
    <xf numFmtId="0" fontId="46" fillId="0" borderId="14" xfId="6" applyBorder="1">
      <alignment vertical="center"/>
    </xf>
    <xf numFmtId="0" fontId="49" fillId="0" borderId="0" xfId="6" applyFont="1" applyAlignment="1">
      <alignment horizontal="center" vertical="center"/>
    </xf>
    <xf numFmtId="0" fontId="46" fillId="0" borderId="49" xfId="6" applyBorder="1">
      <alignment vertical="center"/>
    </xf>
    <xf numFmtId="0" fontId="46" fillId="0" borderId="50" xfId="6" applyBorder="1">
      <alignment vertical="center"/>
    </xf>
    <xf numFmtId="0" fontId="46" fillId="0" borderId="51" xfId="6" applyBorder="1">
      <alignment vertical="center"/>
    </xf>
    <xf numFmtId="0" fontId="46" fillId="0" borderId="49" xfId="6" applyBorder="1" applyAlignment="1">
      <alignment horizontal="right" vertical="center"/>
    </xf>
    <xf numFmtId="0" fontId="52" fillId="7" borderId="49" xfId="6" applyFont="1" applyFill="1" applyBorder="1" applyAlignment="1">
      <alignment horizontal="right" vertical="center"/>
    </xf>
    <xf numFmtId="0" fontId="46" fillId="0" borderId="53" xfId="6" applyBorder="1">
      <alignment vertical="center"/>
    </xf>
    <xf numFmtId="0" fontId="46" fillId="0" borderId="54" xfId="6" applyBorder="1">
      <alignment vertical="center"/>
    </xf>
    <xf numFmtId="41" fontId="46" fillId="0" borderId="0" xfId="6" applyNumberFormat="1">
      <alignment vertical="center"/>
    </xf>
    <xf numFmtId="41" fontId="46" fillId="0" borderId="0" xfId="1" applyFont="1">
      <alignment vertical="center"/>
    </xf>
    <xf numFmtId="3" fontId="46" fillId="0" borderId="0" xfId="6" applyNumberFormat="1">
      <alignment vertical="center"/>
    </xf>
    <xf numFmtId="41" fontId="59" fillId="0" borderId="0" xfId="1" applyFont="1">
      <alignment vertical="center"/>
    </xf>
    <xf numFmtId="9" fontId="47" fillId="0" borderId="0" xfId="6" applyNumberFormat="1" applyFont="1">
      <alignment vertical="center"/>
    </xf>
    <xf numFmtId="3" fontId="59" fillId="0" borderId="0" xfId="6" applyNumberFormat="1" applyFont="1">
      <alignment vertical="center"/>
    </xf>
    <xf numFmtId="184" fontId="59" fillId="8" borderId="0" xfId="1" applyNumberFormat="1" applyFont="1" applyFill="1" applyAlignment="1">
      <alignment horizontal="center" vertical="center"/>
    </xf>
    <xf numFmtId="3" fontId="46" fillId="0" borderId="0" xfId="6" applyNumberFormat="1" applyAlignment="1">
      <alignment horizontal="center" vertical="center"/>
    </xf>
    <xf numFmtId="0" fontId="59" fillId="8" borderId="0" xfId="6" applyFont="1" applyFill="1">
      <alignment vertical="center"/>
    </xf>
    <xf numFmtId="0" fontId="1" fillId="0" borderId="0" xfId="2" applyAlignment="1">
      <alignment horizontal="center" vertical="center"/>
    </xf>
    <xf numFmtId="0" fontId="1" fillId="0" borderId="6" xfId="2" applyBorder="1">
      <alignment vertical="center"/>
    </xf>
    <xf numFmtId="0" fontId="1" fillId="0" borderId="7" xfId="2" applyBorder="1">
      <alignment vertical="center"/>
    </xf>
    <xf numFmtId="0" fontId="1" fillId="0" borderId="12" xfId="2" applyBorder="1">
      <alignment vertical="center"/>
    </xf>
    <xf numFmtId="0" fontId="1" fillId="0" borderId="15" xfId="2" applyBorder="1">
      <alignment vertical="center"/>
    </xf>
    <xf numFmtId="0" fontId="1" fillId="0" borderId="16" xfId="2" applyBorder="1">
      <alignment vertical="center"/>
    </xf>
    <xf numFmtId="0" fontId="1" fillId="0" borderId="20" xfId="2" applyBorder="1" applyAlignment="1">
      <alignment horizontal="center" vertical="center"/>
    </xf>
    <xf numFmtId="0" fontId="1" fillId="0" borderId="77" xfId="2" applyBorder="1">
      <alignment vertical="center"/>
    </xf>
    <xf numFmtId="0" fontId="1" fillId="0" borderId="77" xfId="2" applyBorder="1" applyAlignment="1">
      <alignment horizontal="center" vertical="center"/>
    </xf>
    <xf numFmtId="0" fontId="1" fillId="0" borderId="78" xfId="2" applyBorder="1">
      <alignment vertical="center"/>
    </xf>
    <xf numFmtId="0" fontId="1" fillId="0" borderId="78" xfId="2" applyBorder="1" applyAlignment="1">
      <alignment horizontal="center" vertical="center"/>
    </xf>
    <xf numFmtId="0" fontId="1" fillId="0" borderId="2" xfId="2" applyBorder="1">
      <alignment vertical="center"/>
    </xf>
    <xf numFmtId="0" fontId="72" fillId="0" borderId="3" xfId="2" applyFont="1" applyBorder="1" applyAlignment="1">
      <alignment horizontal="left" vertical="center"/>
    </xf>
    <xf numFmtId="0" fontId="75" fillId="0" borderId="21" xfId="2" applyFont="1" applyBorder="1" applyAlignment="1">
      <alignment horizontal="center" vertical="center" wrapText="1"/>
    </xf>
    <xf numFmtId="0" fontId="1" fillId="9" borderId="0" xfId="2" applyFill="1">
      <alignment vertical="center"/>
    </xf>
    <xf numFmtId="0" fontId="1" fillId="9" borderId="0" xfId="2" applyFill="1" applyAlignment="1">
      <alignment horizontal="center" vertical="center"/>
    </xf>
    <xf numFmtId="0" fontId="23" fillId="0" borderId="0" xfId="2" applyFont="1">
      <alignment vertical="center"/>
    </xf>
    <xf numFmtId="0" fontId="77" fillId="0" borderId="0" xfId="2" applyFont="1">
      <alignment vertical="center"/>
    </xf>
    <xf numFmtId="0" fontId="1" fillId="0" borderId="0" xfId="2" applyAlignment="1">
      <alignment horizontal="right" vertical="center"/>
    </xf>
    <xf numFmtId="0" fontId="1" fillId="0" borderId="0" xfId="2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9" fillId="0" borderId="19" xfId="2" applyFont="1" applyBorder="1" applyAlignment="1">
      <alignment horizontal="center" vertical="center"/>
    </xf>
    <xf numFmtId="0" fontId="2" fillId="0" borderId="21" xfId="2" applyFont="1" applyBorder="1">
      <alignment vertical="center"/>
    </xf>
    <xf numFmtId="0" fontId="79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10" borderId="20" xfId="2" applyFont="1" applyFill="1" applyBorder="1" applyAlignment="1">
      <alignment horizontal="center" vertical="center"/>
    </xf>
    <xf numFmtId="0" fontId="46" fillId="0" borderId="45" xfId="6" applyBorder="1" applyAlignment="1">
      <alignment horizontal="center" vertical="center"/>
    </xf>
    <xf numFmtId="0" fontId="46" fillId="0" borderId="43" xfId="6" applyBorder="1" applyAlignment="1">
      <alignment horizontal="center" vertical="center"/>
    </xf>
    <xf numFmtId="0" fontId="49" fillId="0" borderId="33" xfId="6" applyFont="1" applyBorder="1" applyAlignment="1">
      <alignment horizontal="center" vertical="center"/>
    </xf>
    <xf numFmtId="0" fontId="49" fillId="0" borderId="32" xfId="6" applyFont="1" applyBorder="1" applyAlignment="1">
      <alignment horizontal="center" vertical="center"/>
    </xf>
    <xf numFmtId="0" fontId="49" fillId="0" borderId="44" xfId="6" applyFont="1" applyBorder="1" applyAlignment="1">
      <alignment horizontal="center" vertical="center"/>
    </xf>
    <xf numFmtId="0" fontId="49" fillId="0" borderId="43" xfId="6" applyFont="1" applyBorder="1" applyAlignment="1">
      <alignment horizontal="center" vertical="center" shrinkToFit="1"/>
    </xf>
    <xf numFmtId="0" fontId="49" fillId="0" borderId="42" xfId="6" applyFont="1" applyBorder="1" applyAlignment="1">
      <alignment horizontal="center" vertical="center" shrinkToFit="1"/>
    </xf>
    <xf numFmtId="0" fontId="48" fillId="0" borderId="0" xfId="6" applyFont="1" applyAlignment="1">
      <alignment horizontal="distributed" vertical="center"/>
    </xf>
    <xf numFmtId="0" fontId="46" fillId="0" borderId="14" xfId="6" applyBorder="1" applyAlignment="1">
      <alignment horizontal="center" vertical="center"/>
    </xf>
    <xf numFmtId="0" fontId="46" fillId="0" borderId="0" xfId="6" applyAlignment="1">
      <alignment horizontal="center" vertical="center"/>
    </xf>
    <xf numFmtId="0" fontId="46" fillId="0" borderId="36" xfId="6" applyBorder="1" applyAlignment="1">
      <alignment horizontal="center" vertical="center"/>
    </xf>
    <xf numFmtId="0" fontId="46" fillId="0" borderId="35" xfId="6" applyBorder="1" applyAlignment="1">
      <alignment horizontal="center" vertical="center"/>
    </xf>
    <xf numFmtId="0" fontId="46" fillId="0" borderId="34" xfId="6" applyBorder="1" applyAlignment="1">
      <alignment horizontal="center" vertical="center"/>
    </xf>
    <xf numFmtId="0" fontId="46" fillId="0" borderId="33" xfId="6" applyBorder="1" applyAlignment="1">
      <alignment horizontal="center" vertical="center"/>
    </xf>
    <xf numFmtId="0" fontId="46" fillId="0" borderId="32" xfId="6" applyBorder="1" applyAlignment="1">
      <alignment horizontal="center" vertical="center"/>
    </xf>
    <xf numFmtId="0" fontId="46" fillId="0" borderId="31" xfId="6" applyBorder="1" applyAlignment="1">
      <alignment horizontal="center" vertical="center"/>
    </xf>
    <xf numFmtId="0" fontId="46" fillId="0" borderId="30" xfId="6" applyBorder="1" applyAlignment="1">
      <alignment horizontal="center" vertical="center"/>
    </xf>
    <xf numFmtId="0" fontId="46" fillId="0" borderId="29" xfId="6" applyBorder="1" applyAlignment="1">
      <alignment horizontal="center" vertical="center"/>
    </xf>
    <xf numFmtId="0" fontId="46" fillId="0" borderId="28" xfId="6" applyBorder="1" applyAlignment="1">
      <alignment horizontal="center" vertical="center"/>
    </xf>
    <xf numFmtId="0" fontId="47" fillId="0" borderId="0" xfId="6" applyFont="1" applyAlignment="1">
      <alignment horizontal="distributed" vertical="center"/>
    </xf>
    <xf numFmtId="183" fontId="54" fillId="0" borderId="43" xfId="1" applyNumberFormat="1" applyFont="1" applyBorder="1" applyAlignment="1">
      <alignment horizontal="right" vertical="center" indent="1"/>
    </xf>
    <xf numFmtId="0" fontId="46" fillId="0" borderId="39" xfId="6" applyBorder="1" applyAlignment="1">
      <alignment horizontal="center" vertical="center"/>
    </xf>
    <xf numFmtId="0" fontId="46" fillId="0" borderId="38" xfId="6" applyBorder="1" applyAlignment="1">
      <alignment horizontal="center" vertical="center"/>
    </xf>
    <xf numFmtId="0" fontId="46" fillId="0" borderId="37" xfId="6" applyBorder="1" applyAlignment="1">
      <alignment horizontal="center" vertical="center"/>
    </xf>
    <xf numFmtId="0" fontId="46" fillId="0" borderId="41" xfId="6" applyBorder="1" applyAlignment="1">
      <alignment horizontal="center" vertical="center"/>
    </xf>
    <xf numFmtId="0" fontId="46" fillId="0" borderId="40" xfId="6" applyBorder="1" applyAlignment="1">
      <alignment horizontal="center" vertical="center"/>
    </xf>
    <xf numFmtId="0" fontId="46" fillId="0" borderId="13" xfId="6" applyBorder="1" applyAlignment="1">
      <alignment horizontal="center" vertical="center"/>
    </xf>
    <xf numFmtId="41" fontId="52" fillId="0" borderId="14" xfId="1" applyFont="1" applyBorder="1" applyAlignment="1">
      <alignment horizontal="right" vertical="center" shrinkToFit="1"/>
    </xf>
    <xf numFmtId="41" fontId="52" fillId="0" borderId="0" xfId="1" applyFont="1" applyBorder="1" applyAlignment="1">
      <alignment horizontal="right" vertical="center" shrinkToFit="1"/>
    </xf>
    <xf numFmtId="0" fontId="46" fillId="0" borderId="52" xfId="6" applyBorder="1" applyAlignment="1">
      <alignment horizontal="center" vertical="center"/>
    </xf>
    <xf numFmtId="0" fontId="46" fillId="0" borderId="49" xfId="6" applyBorder="1" applyAlignment="1">
      <alignment horizontal="center" vertical="center"/>
    </xf>
    <xf numFmtId="0" fontId="46" fillId="0" borderId="51" xfId="6" applyBorder="1" applyAlignment="1">
      <alignment horizontal="center" vertical="center"/>
    </xf>
    <xf numFmtId="182" fontId="49" fillId="0" borderId="0" xfId="6" applyNumberFormat="1" applyFont="1" applyAlignment="1">
      <alignment horizontal="center" vertical="center"/>
    </xf>
    <xf numFmtId="0" fontId="49" fillId="0" borderId="0" xfId="6" applyFont="1" applyAlignment="1">
      <alignment horizontal="center" vertical="center"/>
    </xf>
    <xf numFmtId="0" fontId="50" fillId="0" borderId="48" xfId="6" applyFont="1" applyBorder="1" applyAlignment="1">
      <alignment horizontal="center" vertical="center"/>
    </xf>
    <xf numFmtId="0" fontId="50" fillId="0" borderId="47" xfId="6" applyFont="1" applyBorder="1" applyAlignment="1">
      <alignment horizontal="center" vertical="center"/>
    </xf>
    <xf numFmtId="0" fontId="50" fillId="0" borderId="46" xfId="6" applyFont="1" applyBorder="1" applyAlignment="1">
      <alignment horizontal="center" vertical="center"/>
    </xf>
    <xf numFmtId="183" fontId="54" fillId="0" borderId="42" xfId="1" applyNumberFormat="1" applyFont="1" applyBorder="1" applyAlignment="1">
      <alignment horizontal="right" vertical="center" indent="1"/>
    </xf>
    <xf numFmtId="183" fontId="54" fillId="0" borderId="56" xfId="1" applyNumberFormat="1" applyFont="1" applyBorder="1" applyAlignment="1">
      <alignment horizontal="right" vertical="center" indent="1"/>
    </xf>
    <xf numFmtId="183" fontId="54" fillId="0" borderId="55" xfId="1" applyNumberFormat="1" applyFont="1" applyBorder="1" applyAlignment="1">
      <alignment horizontal="right" vertical="center" indent="1"/>
    </xf>
    <xf numFmtId="0" fontId="51" fillId="0" borderId="59" xfId="6" applyFont="1" applyBorder="1" applyAlignment="1">
      <alignment horizontal="distributed" vertical="center" indent="2"/>
    </xf>
    <xf numFmtId="0" fontId="51" fillId="0" borderId="58" xfId="6" applyFont="1" applyBorder="1" applyAlignment="1">
      <alignment horizontal="distributed" vertical="center" indent="2"/>
    </xf>
    <xf numFmtId="0" fontId="58" fillId="0" borderId="43" xfId="6" applyFont="1" applyBorder="1" applyAlignment="1">
      <alignment horizontal="center" vertical="center"/>
    </xf>
    <xf numFmtId="0" fontId="58" fillId="0" borderId="42" xfId="6" applyFont="1" applyBorder="1" applyAlignment="1">
      <alignment horizontal="center" vertical="center"/>
    </xf>
    <xf numFmtId="0" fontId="58" fillId="0" borderId="33" xfId="6" applyFont="1" applyBorder="1" applyAlignment="1">
      <alignment horizontal="left" vertical="center" indent="1" shrinkToFit="1"/>
    </xf>
    <xf numFmtId="0" fontId="58" fillId="0" borderId="32" xfId="6" applyFont="1" applyBorder="1" applyAlignment="1">
      <alignment horizontal="left" vertical="center" indent="1" shrinkToFit="1"/>
    </xf>
    <xf numFmtId="0" fontId="58" fillId="0" borderId="44" xfId="6" applyFont="1" applyBorder="1" applyAlignment="1">
      <alignment horizontal="left" vertical="center" indent="1" shrinkToFit="1"/>
    </xf>
    <xf numFmtId="14" fontId="58" fillId="0" borderId="59" xfId="6" applyNumberFormat="1" applyFont="1" applyBorder="1" applyAlignment="1">
      <alignment horizontal="center" vertical="center"/>
    </xf>
    <xf numFmtId="0" fontId="58" fillId="0" borderId="63" xfId="6" applyFont="1" applyBorder="1" applyAlignment="1">
      <alignment horizontal="left" vertical="center" indent="1" shrinkToFit="1"/>
    </xf>
    <xf numFmtId="0" fontId="58" fillId="0" borderId="62" xfId="6" applyFont="1" applyBorder="1" applyAlignment="1">
      <alignment horizontal="left" vertical="center" indent="1" shrinkToFit="1"/>
    </xf>
    <xf numFmtId="0" fontId="58" fillId="0" borderId="61" xfId="6" applyFont="1" applyBorder="1" applyAlignment="1">
      <alignment horizontal="left" vertical="center" indent="1" shrinkToFit="1"/>
    </xf>
    <xf numFmtId="0" fontId="46" fillId="0" borderId="59" xfId="6" applyBorder="1" applyAlignment="1">
      <alignment horizontal="center" vertical="center"/>
    </xf>
    <xf numFmtId="0" fontId="46" fillId="0" borderId="58" xfId="6" applyBorder="1" applyAlignment="1">
      <alignment horizontal="center" vertical="center"/>
    </xf>
    <xf numFmtId="0" fontId="58" fillId="0" borderId="43" xfId="6" applyFont="1" applyBorder="1" applyAlignment="1">
      <alignment horizontal="center" vertical="center" shrinkToFit="1"/>
    </xf>
    <xf numFmtId="0" fontId="58" fillId="0" borderId="42" xfId="6" applyFont="1" applyBorder="1" applyAlignment="1">
      <alignment horizontal="center" vertical="center" shrinkToFit="1"/>
    </xf>
    <xf numFmtId="185" fontId="58" fillId="0" borderId="43" xfId="6" applyNumberFormat="1" applyFont="1" applyBorder="1" applyAlignment="1">
      <alignment horizontal="center" vertical="center" shrinkToFit="1"/>
    </xf>
    <xf numFmtId="185" fontId="58" fillId="0" borderId="42" xfId="6" applyNumberFormat="1" applyFont="1" applyBorder="1" applyAlignment="1">
      <alignment horizontal="center" vertical="center" shrinkToFit="1"/>
    </xf>
    <xf numFmtId="0" fontId="58" fillId="0" borderId="66" xfId="6" applyFont="1" applyBorder="1" applyAlignment="1">
      <alignment horizontal="left" vertical="center" indent="1" shrinkToFit="1"/>
    </xf>
    <xf numFmtId="0" fontId="58" fillId="0" borderId="16" xfId="6" applyFont="1" applyBorder="1" applyAlignment="1">
      <alignment horizontal="left" vertical="center" indent="1" shrinkToFit="1"/>
    </xf>
    <xf numFmtId="0" fontId="58" fillId="0" borderId="65" xfId="6" applyFont="1" applyBorder="1" applyAlignment="1">
      <alignment horizontal="left" vertical="center" indent="1" shrinkToFit="1"/>
    </xf>
    <xf numFmtId="0" fontId="58" fillId="0" borderId="52" xfId="6" applyFont="1" applyBorder="1" applyAlignment="1">
      <alignment horizontal="left" vertical="center" indent="1" shrinkToFit="1"/>
    </xf>
    <xf numFmtId="0" fontId="58" fillId="0" borderId="49" xfId="6" applyFont="1" applyBorder="1" applyAlignment="1">
      <alignment horizontal="left" vertical="center" indent="1" shrinkToFit="1"/>
    </xf>
    <xf numFmtId="0" fontId="58" fillId="0" borderId="64" xfId="6" applyFont="1" applyBorder="1" applyAlignment="1">
      <alignment horizontal="left" vertical="center" indent="1" shrinkToFit="1"/>
    </xf>
    <xf numFmtId="0" fontId="46" fillId="0" borderId="72" xfId="6" applyBorder="1" applyAlignment="1">
      <alignment horizontal="center" vertical="center"/>
    </xf>
    <xf numFmtId="0" fontId="46" fillId="0" borderId="71" xfId="6" applyBorder="1" applyAlignment="1">
      <alignment horizontal="center" vertical="center"/>
    </xf>
    <xf numFmtId="0" fontId="63" fillId="0" borderId="75" xfId="6" applyFont="1" applyBorder="1" applyAlignment="1">
      <alignment horizontal="center" vertical="center"/>
    </xf>
    <xf numFmtId="0" fontId="63" fillId="0" borderId="74" xfId="6" applyFont="1" applyBorder="1" applyAlignment="1">
      <alignment horizontal="center" vertical="center"/>
    </xf>
    <xf numFmtId="0" fontId="63" fillId="0" borderId="73" xfId="6" applyFont="1" applyBorder="1" applyAlignment="1">
      <alignment horizontal="center" vertical="center"/>
    </xf>
    <xf numFmtId="0" fontId="63" fillId="0" borderId="70" xfId="6" applyFont="1" applyBorder="1" applyAlignment="1">
      <alignment horizontal="center" vertical="center"/>
    </xf>
    <xf numFmtId="0" fontId="63" fillId="0" borderId="20" xfId="6" applyFont="1" applyBorder="1" applyAlignment="1">
      <alignment horizontal="center" vertical="center"/>
    </xf>
    <xf numFmtId="0" fontId="63" fillId="0" borderId="69" xfId="6" applyFont="1" applyBorder="1" applyAlignment="1">
      <alignment horizontal="center" vertical="center"/>
    </xf>
    <xf numFmtId="0" fontId="46" fillId="0" borderId="68" xfId="6" applyBorder="1" applyAlignment="1">
      <alignment horizontal="center" vertical="center"/>
    </xf>
    <xf numFmtId="0" fontId="46" fillId="0" borderId="67" xfId="6" applyBorder="1" applyAlignment="1">
      <alignment horizontal="center" vertical="center"/>
    </xf>
    <xf numFmtId="0" fontId="58" fillId="0" borderId="56" xfId="6" applyFont="1" applyBorder="1" applyAlignment="1">
      <alignment horizontal="center" vertical="center" shrinkToFit="1"/>
    </xf>
    <xf numFmtId="0" fontId="58" fillId="0" borderId="55" xfId="6" applyFont="1" applyBorder="1" applyAlignment="1">
      <alignment horizontal="center" vertical="center" shrinkToFit="1"/>
    </xf>
    <xf numFmtId="14" fontId="58" fillId="0" borderId="58" xfId="6" applyNumberFormat="1" applyFont="1" applyBorder="1" applyAlignment="1">
      <alignment horizontal="center" vertical="center"/>
    </xf>
    <xf numFmtId="0" fontId="46" fillId="0" borderId="59" xfId="6" applyBorder="1">
      <alignment vertical="center"/>
    </xf>
    <xf numFmtId="0" fontId="46" fillId="0" borderId="60" xfId="6" applyBorder="1" applyAlignment="1">
      <alignment horizontal="center" vertical="center"/>
    </xf>
    <xf numFmtId="0" fontId="46" fillId="0" borderId="60" xfId="6" applyBorder="1">
      <alignment vertical="center"/>
    </xf>
    <xf numFmtId="0" fontId="46" fillId="0" borderId="56" xfId="6" applyBorder="1" applyAlignment="1">
      <alignment horizontal="left" vertical="center" wrapText="1"/>
    </xf>
    <xf numFmtId="0" fontId="46" fillId="0" borderId="45" xfId="6" applyBorder="1" applyAlignment="1">
      <alignment horizontal="left" vertical="center" indent="1"/>
    </xf>
    <xf numFmtId="0" fontId="46" fillId="0" borderId="43" xfId="6" applyBorder="1" applyAlignment="1">
      <alignment horizontal="left" vertical="center" indent="1"/>
    </xf>
    <xf numFmtId="0" fontId="55" fillId="0" borderId="45" xfId="6" applyFont="1" applyBorder="1" applyAlignment="1">
      <alignment horizontal="left" vertical="center" indent="1"/>
    </xf>
    <xf numFmtId="0" fontId="55" fillId="0" borderId="57" xfId="6" applyFont="1" applyBorder="1" applyAlignment="1">
      <alignment horizontal="left" vertical="center" indent="1"/>
    </xf>
    <xf numFmtId="0" fontId="46" fillId="0" borderId="56" xfId="6" applyBorder="1" applyAlignment="1">
      <alignment horizontal="left" vertical="center" indent="1"/>
    </xf>
    <xf numFmtId="0" fontId="46" fillId="0" borderId="43" xfId="6" applyBorder="1" applyAlignment="1">
      <alignment horizontal="center" vertical="center" wrapText="1"/>
    </xf>
    <xf numFmtId="177" fontId="58" fillId="0" borderId="43" xfId="6" applyNumberFormat="1" applyFont="1" applyBorder="1" applyAlignment="1">
      <alignment horizontal="center" vertical="center" shrinkToFit="1"/>
    </xf>
    <xf numFmtId="0" fontId="46" fillId="0" borderId="60" xfId="6" applyBorder="1" applyAlignment="1">
      <alignment horizontal="center" vertical="center" wrapText="1"/>
    </xf>
    <xf numFmtId="0" fontId="46" fillId="0" borderId="45" xfId="6" applyBorder="1" applyAlignment="1">
      <alignment horizontal="center" vertical="center" wrapText="1"/>
    </xf>
    <xf numFmtId="0" fontId="46" fillId="0" borderId="57" xfId="6" applyBorder="1" applyAlignment="1">
      <alignment horizontal="center" vertical="center" wrapText="1"/>
    </xf>
    <xf numFmtId="0" fontId="47" fillId="0" borderId="0" xfId="6" applyFont="1" applyAlignment="1">
      <alignment horizontal="center" vertical="center"/>
    </xf>
    <xf numFmtId="0" fontId="46" fillId="0" borderId="57" xfId="6" applyBorder="1">
      <alignment vertical="center"/>
    </xf>
    <xf numFmtId="0" fontId="46" fillId="0" borderId="56" xfId="6" applyBorder="1">
      <alignment vertical="center"/>
    </xf>
    <xf numFmtId="0" fontId="81" fillId="0" borderId="16" xfId="2" applyFont="1" applyBorder="1" applyAlignment="1">
      <alignment horizontal="center" vertical="center"/>
    </xf>
    <xf numFmtId="0" fontId="81" fillId="0" borderId="15" xfId="2" applyFont="1" applyBorder="1" applyAlignment="1">
      <alignment horizontal="center" vertical="center"/>
    </xf>
    <xf numFmtId="0" fontId="81" fillId="0" borderId="1" xfId="2" applyFont="1" applyBorder="1" applyAlignment="1">
      <alignment horizontal="center" vertical="center"/>
    </xf>
    <xf numFmtId="0" fontId="81" fillId="0" borderId="2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/>
    </xf>
    <xf numFmtId="0" fontId="2" fillId="0" borderId="16" xfId="2" applyFont="1" applyBorder="1" applyAlignment="1">
      <alignment horizontal="left" vertical="distributed"/>
    </xf>
    <xf numFmtId="0" fontId="2" fillId="0" borderId="15" xfId="2" applyFont="1" applyBorder="1" applyAlignment="1">
      <alignment horizontal="left" vertical="distributed"/>
    </xf>
    <xf numFmtId="0" fontId="2" fillId="0" borderId="1" xfId="2" applyFont="1" applyBorder="1" applyAlignment="1">
      <alignment horizontal="left" vertical="distributed"/>
    </xf>
    <xf numFmtId="0" fontId="2" fillId="0" borderId="2" xfId="2" applyFont="1" applyBorder="1" applyAlignment="1">
      <alignment horizontal="left" vertical="distributed"/>
    </xf>
    <xf numFmtId="0" fontId="16" fillId="0" borderId="1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177" fontId="37" fillId="0" borderId="20" xfId="2" applyNumberFormat="1" applyFont="1" applyBorder="1" applyAlignment="1">
      <alignment horizontal="center" vertical="center"/>
    </xf>
    <xf numFmtId="176" fontId="80" fillId="0" borderId="20" xfId="2" applyNumberFormat="1" applyFont="1" applyBorder="1" applyAlignment="1">
      <alignment horizontal="center" vertical="center"/>
    </xf>
    <xf numFmtId="176" fontId="80" fillId="0" borderId="11" xfId="2" applyNumberFormat="1" applyFont="1" applyBorder="1" applyAlignment="1">
      <alignment horizontal="center" vertical="center"/>
    </xf>
    <xf numFmtId="0" fontId="2" fillId="0" borderId="19" xfId="2" applyFont="1" applyBorder="1" applyAlignment="1">
      <alignment horizontal="left" vertical="distributed" wrapText="1"/>
    </xf>
    <xf numFmtId="0" fontId="2" fillId="0" borderId="21" xfId="2" applyFont="1" applyBorder="1" applyAlignment="1">
      <alignment horizontal="left" vertical="distributed" wrapText="1"/>
    </xf>
    <xf numFmtId="0" fontId="9" fillId="0" borderId="20" xfId="2" applyFont="1" applyBorder="1" applyAlignment="1">
      <alignment horizontal="left" vertical="center" wrapText="1" indent="1"/>
    </xf>
    <xf numFmtId="0" fontId="16" fillId="0" borderId="2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2" fillId="0" borderId="19" xfId="2" applyFont="1" applyBorder="1" applyAlignment="1">
      <alignment horizontal="left" vertical="distributed"/>
    </xf>
    <xf numFmtId="0" fontId="2" fillId="0" borderId="21" xfId="2" applyFont="1" applyBorder="1" applyAlignment="1">
      <alignment horizontal="left" vertical="distributed"/>
    </xf>
    <xf numFmtId="0" fontId="16" fillId="0" borderId="11" xfId="2" applyFont="1" applyBorder="1" applyAlignment="1">
      <alignment horizontal="left" vertical="center" indent="1"/>
    </xf>
    <xf numFmtId="0" fontId="16" fillId="0" borderId="19" xfId="2" applyFont="1" applyBorder="1" applyAlignment="1">
      <alignment horizontal="left" vertical="center" indent="1"/>
    </xf>
    <xf numFmtId="0" fontId="2" fillId="0" borderId="19" xfId="2" applyFont="1" applyBorder="1" applyAlignment="1">
      <alignment horizontal="center" vertical="center"/>
    </xf>
    <xf numFmtId="179" fontId="16" fillId="0" borderId="11" xfId="2" applyNumberFormat="1" applyFont="1" applyBorder="1" applyAlignment="1">
      <alignment horizontal="center" vertical="center"/>
    </xf>
    <xf numFmtId="179" fontId="16" fillId="0" borderId="19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6" fillId="0" borderId="17" xfId="2" applyFont="1" applyBorder="1" applyAlignment="1">
      <alignment horizontal="left" vertical="center" wrapText="1" indent="1"/>
    </xf>
    <xf numFmtId="0" fontId="16" fillId="0" borderId="16" xfId="2" applyFont="1" applyBorder="1" applyAlignment="1">
      <alignment horizontal="left" vertical="center" wrapText="1" indent="1"/>
    </xf>
    <xf numFmtId="41" fontId="16" fillId="0" borderId="20" xfId="3" applyFont="1" applyBorder="1" applyAlignment="1">
      <alignment horizontal="center" vertical="center"/>
    </xf>
    <xf numFmtId="41" fontId="16" fillId="0" borderId="11" xfId="3" applyFont="1" applyBorder="1" applyAlignment="1">
      <alignment horizontal="center" vertical="center"/>
    </xf>
    <xf numFmtId="41" fontId="37" fillId="0" borderId="20" xfId="3" applyFont="1" applyBorder="1" applyAlignment="1">
      <alignment horizontal="center" vertical="center"/>
    </xf>
    <xf numFmtId="41" fontId="37" fillId="0" borderId="11" xfId="3" applyFont="1" applyBorder="1" applyAlignment="1">
      <alignment horizontal="center" vertical="center"/>
    </xf>
    <xf numFmtId="41" fontId="69" fillId="0" borderId="20" xfId="3" applyFont="1" applyBorder="1" applyAlignment="1">
      <alignment horizontal="center" vertical="center"/>
    </xf>
    <xf numFmtId="41" fontId="69" fillId="0" borderId="11" xfId="3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49" fontId="35" fillId="0" borderId="19" xfId="2" applyNumberFormat="1" applyFont="1" applyBorder="1" applyAlignment="1">
      <alignment horizontal="center" vertical="center" shrinkToFit="1"/>
    </xf>
    <xf numFmtId="41" fontId="2" fillId="0" borderId="20" xfId="3" applyFont="1" applyBorder="1" applyAlignment="1">
      <alignment horizontal="center" vertical="center"/>
    </xf>
    <xf numFmtId="178" fontId="34" fillId="0" borderId="0" xfId="2" applyNumberFormat="1" applyFont="1" applyAlignment="1">
      <alignment horizontal="center" vertical="center"/>
    </xf>
    <xf numFmtId="0" fontId="78" fillId="0" borderId="0" xfId="2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18" fillId="0" borderId="17" xfId="2" applyFont="1" applyBorder="1" applyAlignment="1">
      <alignment horizontal="left" vertical="center" indent="1"/>
    </xf>
    <xf numFmtId="0" fontId="18" fillId="0" borderId="16" xfId="2" applyFont="1" applyBorder="1" applyAlignment="1">
      <alignment horizontal="left" vertical="center" indent="1"/>
    </xf>
    <xf numFmtId="0" fontId="18" fillId="0" borderId="15" xfId="2" applyFont="1" applyBorder="1" applyAlignment="1">
      <alignment horizontal="left" vertical="center" indent="1"/>
    </xf>
    <xf numFmtId="0" fontId="18" fillId="0" borderId="3" xfId="2" applyFont="1" applyBorder="1" applyAlignment="1">
      <alignment horizontal="left" vertical="center" indent="1"/>
    </xf>
    <xf numFmtId="0" fontId="18" fillId="0" borderId="1" xfId="2" applyFont="1" applyBorder="1" applyAlignment="1">
      <alignment horizontal="left" vertical="center" indent="1"/>
    </xf>
    <xf numFmtId="0" fontId="18" fillId="0" borderId="2" xfId="2" applyFont="1" applyBorder="1" applyAlignment="1">
      <alignment horizontal="left" vertical="center" indent="1"/>
    </xf>
    <xf numFmtId="0" fontId="18" fillId="0" borderId="2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" fillId="0" borderId="21" xfId="2" applyBorder="1" applyAlignment="1">
      <alignment horizontal="center" vertical="center" wrapText="1"/>
    </xf>
    <xf numFmtId="0" fontId="1" fillId="0" borderId="21" xfId="2" applyBorder="1" applyAlignment="1">
      <alignment horizontal="center" vertical="center"/>
    </xf>
    <xf numFmtId="0" fontId="14" fillId="2" borderId="20" xfId="2" applyFont="1" applyFill="1" applyBorder="1" applyAlignment="1">
      <alignment horizontal="left" vertical="center"/>
    </xf>
    <xf numFmtId="0" fontId="2" fillId="2" borderId="20" xfId="2" applyFont="1" applyFill="1" applyBorder="1" applyAlignment="1">
      <alignment horizontal="left" vertical="center"/>
    </xf>
    <xf numFmtId="0" fontId="2" fillId="2" borderId="11" xfId="2" applyFont="1" applyFill="1" applyBorder="1" applyAlignment="1">
      <alignment horizontal="left" vertical="center"/>
    </xf>
    <xf numFmtId="0" fontId="17" fillId="0" borderId="20" xfId="2" applyFont="1" applyBorder="1" applyAlignment="1">
      <alignment horizontal="center" vertical="center" wrapText="1"/>
    </xf>
    <xf numFmtId="0" fontId="75" fillId="0" borderId="20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75" fillId="0" borderId="20" xfId="2" applyFont="1" applyBorder="1" applyAlignment="1">
      <alignment horizontal="center" vertical="center" wrapText="1"/>
    </xf>
    <xf numFmtId="0" fontId="75" fillId="0" borderId="11" xfId="2" applyFont="1" applyBorder="1" applyAlignment="1">
      <alignment horizontal="center" vertical="center"/>
    </xf>
    <xf numFmtId="0" fontId="69" fillId="0" borderId="17" xfId="2" applyFont="1" applyBorder="1" applyAlignment="1">
      <alignment horizontal="center" vertical="center"/>
    </xf>
    <xf numFmtId="0" fontId="69" fillId="0" borderId="16" xfId="2" applyFont="1" applyBorder="1" applyAlignment="1">
      <alignment horizontal="center" vertical="center"/>
    </xf>
    <xf numFmtId="0" fontId="69" fillId="0" borderId="15" xfId="2" applyFont="1" applyBorder="1" applyAlignment="1">
      <alignment horizontal="center" vertical="center"/>
    </xf>
    <xf numFmtId="0" fontId="69" fillId="0" borderId="13" xfId="2" applyFont="1" applyBorder="1" applyAlignment="1">
      <alignment horizontal="center" vertical="center"/>
    </xf>
    <xf numFmtId="0" fontId="69" fillId="0" borderId="0" xfId="2" applyFont="1" applyAlignment="1">
      <alignment horizontal="center" vertical="center"/>
    </xf>
    <xf numFmtId="0" fontId="69" fillId="0" borderId="12" xfId="2" applyFont="1" applyBorder="1" applyAlignment="1">
      <alignment horizontal="center" vertical="center"/>
    </xf>
    <xf numFmtId="0" fontId="1" fillId="0" borderId="13" xfId="2" applyBorder="1" applyAlignment="1">
      <alignment horizontal="left" vertical="center"/>
    </xf>
    <xf numFmtId="0" fontId="1" fillId="0" borderId="12" xfId="2" applyBorder="1" applyAlignment="1">
      <alignment horizontal="left" vertical="center"/>
    </xf>
    <xf numFmtId="0" fontId="37" fillId="0" borderId="17" xfId="2" applyFont="1" applyBorder="1" applyAlignment="1">
      <alignment horizontal="center" vertical="center" wrapText="1"/>
    </xf>
    <xf numFmtId="0" fontId="37" fillId="0" borderId="15" xfId="2" applyFont="1" applyBorder="1" applyAlignment="1">
      <alignment horizontal="center" vertical="center"/>
    </xf>
    <xf numFmtId="0" fontId="37" fillId="0" borderId="13" xfId="2" applyFont="1" applyBorder="1" applyAlignment="1">
      <alignment horizontal="center" vertical="center"/>
    </xf>
    <xf numFmtId="0" fontId="37" fillId="0" borderId="12" xfId="2" applyFont="1" applyBorder="1" applyAlignment="1">
      <alignment horizontal="center" vertical="center"/>
    </xf>
    <xf numFmtId="0" fontId="38" fillId="0" borderId="17" xfId="2" applyFont="1" applyBorder="1" applyAlignment="1">
      <alignment horizontal="left" vertical="center" wrapText="1"/>
    </xf>
    <xf numFmtId="0" fontId="38" fillId="0" borderId="16" xfId="2" applyFont="1" applyBorder="1" applyAlignment="1">
      <alignment horizontal="left" vertical="center" wrapText="1"/>
    </xf>
    <xf numFmtId="0" fontId="38" fillId="0" borderId="15" xfId="2" applyFont="1" applyBorder="1" applyAlignment="1">
      <alignment horizontal="left" vertical="center" wrapText="1"/>
    </xf>
    <xf numFmtId="0" fontId="38" fillId="0" borderId="13" xfId="2" applyFont="1" applyBorder="1" applyAlignment="1">
      <alignment horizontal="left" vertical="center" wrapText="1"/>
    </xf>
    <xf numFmtId="0" fontId="38" fillId="0" borderId="0" xfId="2" applyFont="1" applyAlignment="1">
      <alignment horizontal="left" vertical="center" wrapText="1"/>
    </xf>
    <xf numFmtId="0" fontId="38" fillId="0" borderId="12" xfId="2" applyFont="1" applyBorder="1" applyAlignment="1">
      <alignment horizontal="left" vertical="center" wrapText="1"/>
    </xf>
    <xf numFmtId="176" fontId="70" fillId="0" borderId="79" xfId="2" applyNumberFormat="1" applyFont="1" applyBorder="1" applyAlignment="1">
      <alignment horizontal="center" vertical="center" shrinkToFit="1"/>
    </xf>
    <xf numFmtId="176" fontId="70" fillId="0" borderId="40" xfId="2" applyNumberFormat="1" applyFont="1" applyBorder="1" applyAlignment="1">
      <alignment horizontal="center" vertical="center" shrinkToFit="1"/>
    </xf>
    <xf numFmtId="176" fontId="70" fillId="0" borderId="27" xfId="2" applyNumberFormat="1" applyFont="1" applyBorder="1" applyAlignment="1">
      <alignment horizontal="center" vertical="center" shrinkToFit="1"/>
    </xf>
    <xf numFmtId="0" fontId="37" fillId="0" borderId="16" xfId="2" applyFont="1" applyBorder="1" applyAlignment="1">
      <alignment horizontal="center" vertical="center"/>
    </xf>
    <xf numFmtId="0" fontId="37" fillId="0" borderId="3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/>
    </xf>
    <xf numFmtId="0" fontId="73" fillId="0" borderId="3" xfId="2" applyFont="1" applyBorder="1" applyAlignment="1">
      <alignment horizontal="center" vertical="center"/>
    </xf>
    <xf numFmtId="0" fontId="73" fillId="0" borderId="1" xfId="2" applyFont="1" applyBorder="1" applyAlignment="1">
      <alignment horizontal="center" vertical="center"/>
    </xf>
    <xf numFmtId="0" fontId="73" fillId="0" borderId="2" xfId="2" applyFont="1" applyBorder="1" applyAlignment="1">
      <alignment horizontal="center" vertical="center"/>
    </xf>
    <xf numFmtId="0" fontId="1" fillId="0" borderId="3" xfId="2" applyBorder="1" applyAlignment="1">
      <alignment horizontal="left" vertical="center"/>
    </xf>
    <xf numFmtId="0" fontId="1" fillId="0" borderId="2" xfId="2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71" fillId="0" borderId="1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69" fillId="0" borderId="11" xfId="2" applyFont="1" applyBorder="1" applyAlignment="1">
      <alignment horizontal="center" vertical="center"/>
    </xf>
    <xf numFmtId="0" fontId="69" fillId="0" borderId="19" xfId="2" applyFont="1" applyBorder="1" applyAlignment="1">
      <alignment horizontal="center" vertical="center"/>
    </xf>
    <xf numFmtId="0" fontId="69" fillId="0" borderId="21" xfId="2" applyFont="1" applyBorder="1" applyAlignment="1">
      <alignment horizontal="center" vertical="center"/>
    </xf>
    <xf numFmtId="0" fontId="68" fillId="0" borderId="19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76" xfId="2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77" fontId="7" fillId="0" borderId="3" xfId="2" applyNumberFormat="1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176" fontId="7" fillId="0" borderId="19" xfId="2" applyNumberFormat="1" applyFont="1" applyBorder="1" applyAlignment="1">
      <alignment horizontal="left" vertical="center"/>
    </xf>
    <xf numFmtId="0" fontId="7" fillId="0" borderId="19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5" fillId="0" borderId="16" xfId="4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49" fontId="7" fillId="0" borderId="19" xfId="2" applyNumberFormat="1" applyFont="1" applyBorder="1" applyAlignment="1">
      <alignment horizontal="center" vertical="center"/>
    </xf>
    <xf numFmtId="0" fontId="2" fillId="0" borderId="19" xfId="2" applyFont="1" applyBorder="1" applyAlignment="1">
      <alignment horizontal="left" vertical="center"/>
    </xf>
    <xf numFmtId="0" fontId="2" fillId="0" borderId="21" xfId="2" applyFont="1" applyBorder="1" applyAlignment="1">
      <alignment horizontal="left" vertical="center"/>
    </xf>
    <xf numFmtId="41" fontId="5" fillId="0" borderId="16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41" fontId="7" fillId="0" borderId="11" xfId="2" applyNumberFormat="1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10" fontId="7" fillId="0" borderId="11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179" fontId="9" fillId="0" borderId="3" xfId="2" applyNumberFormat="1" applyFont="1" applyBorder="1" applyAlignment="1">
      <alignment horizontal="center" vertical="center"/>
    </xf>
    <xf numFmtId="179" fontId="9" fillId="0" borderId="1" xfId="2" applyNumberFormat="1" applyFont="1" applyBorder="1" applyAlignment="1">
      <alignment horizontal="center" vertical="center"/>
    </xf>
    <xf numFmtId="178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2" fillId="0" borderId="21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178" fontId="7" fillId="0" borderId="19" xfId="2" applyNumberFormat="1" applyFont="1" applyBorder="1" applyAlignment="1">
      <alignment horizontal="center" vertical="center"/>
    </xf>
    <xf numFmtId="178" fontId="7" fillId="0" borderId="21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" fillId="0" borderId="16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77" fontId="9" fillId="0" borderId="17" xfId="2" applyNumberFormat="1" applyFont="1" applyBorder="1" applyAlignment="1">
      <alignment horizontal="center" vertical="center"/>
    </xf>
    <xf numFmtId="177" fontId="9" fillId="0" borderId="15" xfId="2" applyNumberFormat="1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5" fillId="0" borderId="19" xfId="2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" vertical="center" shrinkToFit="1"/>
    </xf>
    <xf numFmtId="0" fontId="2" fillId="4" borderId="3" xfId="2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shrinkToFit="1"/>
    </xf>
    <xf numFmtId="0" fontId="2" fillId="0" borderId="18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6" borderId="11" xfId="2" applyFont="1" applyFill="1" applyBorder="1" applyAlignment="1">
      <alignment horizontal="center" vertical="center"/>
    </xf>
    <xf numFmtId="0" fontId="18" fillId="6" borderId="19" xfId="2" applyFont="1" applyFill="1" applyBorder="1" applyAlignment="1">
      <alignment horizontal="center" vertical="center"/>
    </xf>
    <xf numFmtId="0" fontId="18" fillId="6" borderId="21" xfId="2" applyFont="1" applyFill="1" applyBorder="1" applyAlignment="1">
      <alignment horizontal="center" vertical="center"/>
    </xf>
    <xf numFmtId="0" fontId="41" fillId="0" borderId="0" xfId="2" applyFont="1" applyAlignment="1">
      <alignment horizontal="center" vertical="center" wrapText="1"/>
    </xf>
    <xf numFmtId="0" fontId="41" fillId="0" borderId="0" xfId="2" applyFont="1" applyAlignment="1">
      <alignment horizontal="center" vertical="center"/>
    </xf>
    <xf numFmtId="0" fontId="41" fillId="0" borderId="12" xfId="2" applyFont="1" applyBorder="1" applyAlignment="1">
      <alignment horizontal="center" vertical="center"/>
    </xf>
    <xf numFmtId="0" fontId="39" fillId="0" borderId="20" xfId="2" applyFont="1" applyBorder="1" applyAlignment="1">
      <alignment horizontal="center" vertical="center"/>
    </xf>
    <xf numFmtId="0" fontId="38" fillId="0" borderId="20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 shrinkToFit="1"/>
    </xf>
    <xf numFmtId="0" fontId="37" fillId="0" borderId="19" xfId="2" applyFont="1" applyBorder="1" applyAlignment="1">
      <alignment horizontal="center" vertical="center"/>
    </xf>
    <xf numFmtId="0" fontId="37" fillId="0" borderId="21" xfId="2" applyFont="1" applyBorder="1" applyAlignment="1">
      <alignment horizontal="center" vertical="center"/>
    </xf>
    <xf numFmtId="177" fontId="37" fillId="0" borderId="19" xfId="2" applyNumberFormat="1" applyFont="1" applyBorder="1" applyAlignment="1">
      <alignment horizontal="center" vertical="center"/>
    </xf>
    <xf numFmtId="0" fontId="24" fillId="0" borderId="19" xfId="2" applyFont="1" applyBorder="1" applyAlignment="1">
      <alignment horizontal="left" vertical="center"/>
    </xf>
    <xf numFmtId="0" fontId="25" fillId="0" borderId="19" xfId="2" applyFont="1" applyBorder="1" applyAlignment="1">
      <alignment horizontal="left" vertical="center"/>
    </xf>
    <xf numFmtId="0" fontId="14" fillId="0" borderId="19" xfId="2" applyFont="1" applyBorder="1" applyAlignment="1">
      <alignment horizontal="center" vertical="center" shrinkToFit="1"/>
    </xf>
    <xf numFmtId="0" fontId="16" fillId="0" borderId="19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36" fillId="0" borderId="19" xfId="4" applyFont="1" applyBorder="1" applyAlignment="1">
      <alignment horizontal="center" vertical="center" shrinkToFit="1"/>
    </xf>
    <xf numFmtId="0" fontId="6" fillId="0" borderId="19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35" fillId="0" borderId="19" xfId="2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24" fillId="0" borderId="19" xfId="2" applyFont="1" applyBorder="1" applyAlignment="1">
      <alignment horizontal="center" vertical="center"/>
    </xf>
    <xf numFmtId="176" fontId="34" fillId="0" borderId="19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9" fillId="0" borderId="17" xfId="2" applyFont="1" applyBorder="1" applyAlignment="1">
      <alignment horizontal="center" vertical="center"/>
    </xf>
    <xf numFmtId="0" fontId="27" fillId="0" borderId="15" xfId="2" applyFont="1" applyBorder="1" applyAlignment="1">
      <alignment horizontal="center" vertical="center"/>
    </xf>
    <xf numFmtId="0" fontId="27" fillId="0" borderId="3" xfId="2" applyFont="1" applyBorder="1" applyAlignment="1">
      <alignment horizontal="center" vertical="center"/>
    </xf>
    <xf numFmtId="0" fontId="27" fillId="0" borderId="2" xfId="2" applyFont="1" applyBorder="1" applyAlignment="1">
      <alignment horizontal="center" vertical="center"/>
    </xf>
    <xf numFmtId="180" fontId="28" fillId="0" borderId="17" xfId="3" applyNumberFormat="1" applyFont="1" applyBorder="1" applyAlignment="1">
      <alignment horizontal="right" vertical="center" indent="5"/>
    </xf>
    <xf numFmtId="180" fontId="28" fillId="0" borderId="16" xfId="3" applyNumberFormat="1" applyFont="1" applyBorder="1" applyAlignment="1">
      <alignment horizontal="right" vertical="center" indent="5"/>
    </xf>
    <xf numFmtId="180" fontId="16" fillId="0" borderId="3" xfId="3" applyNumberFormat="1" applyFont="1" applyBorder="1" applyAlignment="1">
      <alignment horizontal="right" vertical="center" indent="5"/>
    </xf>
    <xf numFmtId="180" fontId="16" fillId="0" borderId="1" xfId="3" applyNumberFormat="1" applyFont="1" applyBorder="1" applyAlignment="1">
      <alignment horizontal="right" vertical="center" indent="5"/>
    </xf>
    <xf numFmtId="181" fontId="28" fillId="0" borderId="17" xfId="5" applyNumberFormat="1" applyFont="1" applyBorder="1" applyAlignment="1">
      <alignment horizontal="right" vertical="center" indent="5"/>
    </xf>
    <xf numFmtId="181" fontId="28" fillId="0" borderId="16" xfId="5" applyNumberFormat="1" applyFont="1" applyBorder="1" applyAlignment="1">
      <alignment horizontal="right" vertical="center" indent="5"/>
    </xf>
    <xf numFmtId="181" fontId="16" fillId="0" borderId="3" xfId="5" applyNumberFormat="1" applyFont="1" applyBorder="1" applyAlignment="1">
      <alignment horizontal="right" vertical="center" indent="5"/>
    </xf>
    <xf numFmtId="181" fontId="16" fillId="0" borderId="1" xfId="5" applyNumberFormat="1" applyFont="1" applyBorder="1" applyAlignment="1">
      <alignment horizontal="right" vertical="center" indent="5"/>
    </xf>
    <xf numFmtId="0" fontId="14" fillId="0" borderId="16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9" fontId="29" fillId="0" borderId="17" xfId="2" applyNumberFormat="1" applyFont="1" applyBorder="1" applyAlignment="1">
      <alignment horizontal="center" vertical="center"/>
    </xf>
    <xf numFmtId="179" fontId="16" fillId="0" borderId="0" xfId="2" applyNumberFormat="1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4" fillId="0" borderId="1" xfId="2" applyFont="1" applyBorder="1" applyAlignment="1">
      <alignment horizontal="center" vertical="center"/>
    </xf>
  </cellXfs>
  <cellStyles count="7">
    <cellStyle name="백분율 8" xfId="5" xr:uid="{51FF9A50-4384-4956-80C8-3B006F2FAFFE}"/>
    <cellStyle name="쉼표 [0]" xfId="1" builtinId="6"/>
    <cellStyle name="쉼표 [0] 13" xfId="3" xr:uid="{7011E7EB-A6D6-461C-887C-267D9B157113}"/>
    <cellStyle name="표준" xfId="0" builtinId="0"/>
    <cellStyle name="표준 24" xfId="2" xr:uid="{7E15C97F-D371-473A-87CD-2E31DBE5D8BB}"/>
    <cellStyle name="표준_과세표준표준수정.경정청구서-주황규작성(최종)" xfId="6" xr:uid="{1EB4C40D-EBD6-49D3-82AD-2A1D077D5C77}"/>
    <cellStyle name="하이퍼링크 4" xfId="4" xr:uid="{7A14353B-4B1D-4599-B2A3-34946BEFBA29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20</xdr:row>
      <xdr:rowOff>85725</xdr:rowOff>
    </xdr:from>
    <xdr:to>
      <xdr:col>0</xdr:col>
      <xdr:colOff>304800</xdr:colOff>
      <xdr:row>20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FD865CA-3877-4273-BF8C-F9112E88FA5A}"/>
            </a:ext>
          </a:extLst>
        </xdr:cNvPr>
        <xdr:cNvSpPr>
          <a:spLocks noChangeArrowheads="1"/>
        </xdr:cNvSpPr>
      </xdr:nvSpPr>
      <xdr:spPr bwMode="auto">
        <a:xfrm>
          <a:off x="180975" y="3514725"/>
          <a:ext cx="123825" cy="85725"/>
        </a:xfrm>
        <a:prstGeom prst="ellipse">
          <a:avLst/>
        </a:prstGeom>
        <a:noFill/>
        <a:ln w="508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180975</xdr:colOff>
      <xdr:row>21</xdr:row>
      <xdr:rowOff>76200</xdr:rowOff>
    </xdr:from>
    <xdr:to>
      <xdr:col>0</xdr:col>
      <xdr:colOff>304800</xdr:colOff>
      <xdr:row>21</xdr:row>
      <xdr:rowOff>200025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F4D76C4-0171-439C-8976-0E614FF57726}"/>
            </a:ext>
          </a:extLst>
        </xdr:cNvPr>
        <xdr:cNvSpPr>
          <a:spLocks noChangeArrowheads="1"/>
        </xdr:cNvSpPr>
      </xdr:nvSpPr>
      <xdr:spPr bwMode="auto">
        <a:xfrm>
          <a:off x="180975" y="3676650"/>
          <a:ext cx="123825" cy="95250"/>
        </a:xfrm>
        <a:prstGeom prst="ellipse">
          <a:avLst/>
        </a:prstGeom>
        <a:noFill/>
        <a:ln w="508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180975</xdr:colOff>
      <xdr:row>22</xdr:row>
      <xdr:rowOff>95250</xdr:rowOff>
    </xdr:from>
    <xdr:to>
      <xdr:col>0</xdr:col>
      <xdr:colOff>304800</xdr:colOff>
      <xdr:row>22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54671A4-B9FA-4544-8951-D191BDAA14A1}"/>
            </a:ext>
          </a:extLst>
        </xdr:cNvPr>
        <xdr:cNvSpPr>
          <a:spLocks noChangeArrowheads="1"/>
        </xdr:cNvSpPr>
      </xdr:nvSpPr>
      <xdr:spPr bwMode="auto">
        <a:xfrm>
          <a:off x="180975" y="3867150"/>
          <a:ext cx="123825" cy="76200"/>
        </a:xfrm>
        <a:prstGeom prst="ellipse">
          <a:avLst/>
        </a:prstGeom>
        <a:noFill/>
        <a:ln w="5080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11</xdr:col>
      <xdr:colOff>238126</xdr:colOff>
      <xdr:row>0</xdr:row>
      <xdr:rowOff>0</xdr:rowOff>
    </xdr:from>
    <xdr:ext cx="876300" cy="363375"/>
    <xdr:pic>
      <xdr:nvPicPr>
        <xdr:cNvPr id="5" name="그림 4" descr="우림선우로고6.gif">
          <a:extLst>
            <a:ext uri="{FF2B5EF4-FFF2-40B4-BE49-F238E27FC236}">
              <a16:creationId xmlns:a16="http://schemas.microsoft.com/office/drawing/2014/main" id="{0C3E8EFB-D3B7-426B-B0B4-4F3A0461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6" y="0"/>
          <a:ext cx="876300" cy="363375"/>
        </a:xfrm>
        <a:prstGeom prst="rect">
          <a:avLst/>
        </a:prstGeom>
      </xdr:spPr>
    </xdr:pic>
    <xdr:clientData/>
  </xdr:oneCellAnchor>
  <xdr:oneCellAnchor>
    <xdr:from>
      <xdr:col>2</xdr:col>
      <xdr:colOff>200026</xdr:colOff>
      <xdr:row>41</xdr:row>
      <xdr:rowOff>1</xdr:rowOff>
    </xdr:from>
    <xdr:ext cx="4714874" cy="383866"/>
    <xdr:pic>
      <xdr:nvPicPr>
        <xdr:cNvPr id="6" name="그림 5" descr="우림선우로고9.gif">
          <a:extLst>
            <a:ext uri="{FF2B5EF4-FFF2-40B4-BE49-F238E27FC236}">
              <a16:creationId xmlns:a16="http://schemas.microsoft.com/office/drawing/2014/main" id="{FF77C4DF-2C02-4972-8B8B-9EB459E87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2526" y="7029451"/>
          <a:ext cx="4714874" cy="38386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9524</xdr:colOff>
      <xdr:row>0</xdr:row>
      <xdr:rowOff>17461</xdr:rowOff>
    </xdr:from>
    <xdr:ext cx="1085471" cy="411164"/>
    <xdr:pic>
      <xdr:nvPicPr>
        <xdr:cNvPr id="2" name="그림 1">
          <a:extLst>
            <a:ext uri="{FF2B5EF4-FFF2-40B4-BE49-F238E27FC236}">
              <a16:creationId xmlns:a16="http://schemas.microsoft.com/office/drawing/2014/main" id="{044B6281-F9B7-4EA2-A453-28D6ADA8B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524" y="17461"/>
          <a:ext cx="1085471" cy="41116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234462</xdr:colOff>
      <xdr:row>58</xdr:row>
      <xdr:rowOff>43961</xdr:rowOff>
    </xdr:from>
    <xdr:ext cx="6154615" cy="557040"/>
    <xdr:pic>
      <xdr:nvPicPr>
        <xdr:cNvPr id="2" name="그림 1">
          <a:extLst>
            <a:ext uri="{FF2B5EF4-FFF2-40B4-BE49-F238E27FC236}">
              <a16:creationId xmlns:a16="http://schemas.microsoft.com/office/drawing/2014/main" id="{414512D5-1146-4C14-B5E8-9AFC5752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62" y="9988061"/>
          <a:ext cx="6154615" cy="557040"/>
        </a:xfrm>
        <a:prstGeom prst="rect">
          <a:avLst/>
        </a:prstGeom>
      </xdr:spPr>
    </xdr:pic>
    <xdr:clientData/>
  </xdr:oneCellAnchor>
  <xdr:oneCellAnchor>
    <xdr:from>
      <xdr:col>11</xdr:col>
      <xdr:colOff>930520</xdr:colOff>
      <xdr:row>0</xdr:row>
      <xdr:rowOff>197826</xdr:rowOff>
    </xdr:from>
    <xdr:ext cx="1044527" cy="395655"/>
    <xdr:pic>
      <xdr:nvPicPr>
        <xdr:cNvPr id="3" name="그림 2">
          <a:extLst>
            <a:ext uri="{FF2B5EF4-FFF2-40B4-BE49-F238E27FC236}">
              <a16:creationId xmlns:a16="http://schemas.microsoft.com/office/drawing/2014/main" id="{33CFC419-6F3D-4217-B6EA-FC307AE50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1070" y="169251"/>
          <a:ext cx="1044527" cy="39565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14</xdr:row>
      <xdr:rowOff>200025</xdr:rowOff>
    </xdr:from>
    <xdr:to>
      <xdr:col>8</xdr:col>
      <xdr:colOff>19050</xdr:colOff>
      <xdr:row>17</xdr:row>
      <xdr:rowOff>19050</xdr:rowOff>
    </xdr:to>
    <xdr:sp macro="" textlink="">
      <xdr:nvSpPr>
        <xdr:cNvPr id="2" name="타원 1">
          <a:extLst>
            <a:ext uri="{FF2B5EF4-FFF2-40B4-BE49-F238E27FC236}">
              <a16:creationId xmlns:a16="http://schemas.microsoft.com/office/drawing/2014/main" id="{DDD98A28-4BA6-4917-80FB-5CD4B699C40B}"/>
            </a:ext>
          </a:extLst>
        </xdr:cNvPr>
        <xdr:cNvSpPr/>
      </xdr:nvSpPr>
      <xdr:spPr>
        <a:xfrm>
          <a:off x="1238250" y="2571750"/>
          <a:ext cx="228600" cy="361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161925</xdr:colOff>
      <xdr:row>18</xdr:row>
      <xdr:rowOff>28575</xdr:rowOff>
    </xdr:from>
    <xdr:to>
      <xdr:col>16</xdr:col>
      <xdr:colOff>19050</xdr:colOff>
      <xdr:row>22</xdr:row>
      <xdr:rowOff>0</xdr:rowOff>
    </xdr:to>
    <xdr:sp macro="" textlink="">
      <xdr:nvSpPr>
        <xdr:cNvPr id="3" name="타원 2">
          <a:extLst>
            <a:ext uri="{FF2B5EF4-FFF2-40B4-BE49-F238E27FC236}">
              <a16:creationId xmlns:a16="http://schemas.microsoft.com/office/drawing/2014/main" id="{23C181D0-6A60-4394-8F8C-11404813A300}"/>
            </a:ext>
          </a:extLst>
        </xdr:cNvPr>
        <xdr:cNvSpPr/>
      </xdr:nvSpPr>
      <xdr:spPr>
        <a:xfrm>
          <a:off x="2695575" y="3114675"/>
          <a:ext cx="219075" cy="657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14</xdr:col>
      <xdr:colOff>161925</xdr:colOff>
      <xdr:row>27</xdr:row>
      <xdr:rowOff>0</xdr:rowOff>
    </xdr:from>
    <xdr:to>
      <xdr:col>16</xdr:col>
      <xdr:colOff>19050</xdr:colOff>
      <xdr:row>28</xdr:row>
      <xdr:rowOff>0</xdr:rowOff>
    </xdr:to>
    <xdr:sp macro="" textlink="">
      <xdr:nvSpPr>
        <xdr:cNvPr id="4" name="타원 3">
          <a:extLst>
            <a:ext uri="{FF2B5EF4-FFF2-40B4-BE49-F238E27FC236}">
              <a16:creationId xmlns:a16="http://schemas.microsoft.com/office/drawing/2014/main" id="{243D8FBA-3E32-4FB0-8DBC-1706EAB059F9}"/>
            </a:ext>
          </a:extLst>
        </xdr:cNvPr>
        <xdr:cNvSpPr/>
      </xdr:nvSpPr>
      <xdr:spPr>
        <a:xfrm>
          <a:off x="2695575" y="4629150"/>
          <a:ext cx="219075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33</xdr:col>
      <xdr:colOff>76200</xdr:colOff>
      <xdr:row>2</xdr:row>
      <xdr:rowOff>44450</xdr:rowOff>
    </xdr:from>
    <xdr:to>
      <xdr:col>36</xdr:col>
      <xdr:colOff>6789</xdr:colOff>
      <xdr:row>2</xdr:row>
      <xdr:rowOff>165100</xdr:rowOff>
    </xdr:to>
    <xdr:sp macro="" textlink="">
      <xdr:nvSpPr>
        <xdr:cNvPr id="5" name="타원 4">
          <a:extLst>
            <a:ext uri="{FF2B5EF4-FFF2-40B4-BE49-F238E27FC236}">
              <a16:creationId xmlns:a16="http://schemas.microsoft.com/office/drawing/2014/main" id="{43B3CDCA-781D-45C6-910B-50D9E84E82DA}"/>
            </a:ext>
          </a:extLst>
        </xdr:cNvPr>
        <xdr:cNvSpPr/>
      </xdr:nvSpPr>
      <xdr:spPr>
        <a:xfrm>
          <a:off x="6048375" y="387350"/>
          <a:ext cx="473514" cy="120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33</xdr:col>
      <xdr:colOff>127000</xdr:colOff>
      <xdr:row>3</xdr:row>
      <xdr:rowOff>44450</xdr:rowOff>
    </xdr:from>
    <xdr:to>
      <xdr:col>36</xdr:col>
      <xdr:colOff>57589</xdr:colOff>
      <xdr:row>3</xdr:row>
      <xdr:rowOff>165100</xdr:rowOff>
    </xdr:to>
    <xdr:sp macro="" textlink="">
      <xdr:nvSpPr>
        <xdr:cNvPr id="6" name="타원 5">
          <a:extLst>
            <a:ext uri="{FF2B5EF4-FFF2-40B4-BE49-F238E27FC236}">
              <a16:creationId xmlns:a16="http://schemas.microsoft.com/office/drawing/2014/main" id="{834E8EF9-CFD0-44C5-A880-885D75B2BDC0}"/>
            </a:ext>
          </a:extLst>
        </xdr:cNvPr>
        <xdr:cNvSpPr/>
      </xdr:nvSpPr>
      <xdr:spPr>
        <a:xfrm>
          <a:off x="6099175" y="558800"/>
          <a:ext cx="473514" cy="120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38</xdr:col>
      <xdr:colOff>218</xdr:colOff>
      <xdr:row>4</xdr:row>
      <xdr:rowOff>25400</xdr:rowOff>
    </xdr:from>
    <xdr:to>
      <xdr:col>39</xdr:col>
      <xdr:colOff>101600</xdr:colOff>
      <xdr:row>4</xdr:row>
      <xdr:rowOff>196850</xdr:rowOff>
    </xdr:to>
    <xdr:sp macro="" textlink="">
      <xdr:nvSpPr>
        <xdr:cNvPr id="7" name="타원 6">
          <a:extLst>
            <a:ext uri="{FF2B5EF4-FFF2-40B4-BE49-F238E27FC236}">
              <a16:creationId xmlns:a16="http://schemas.microsoft.com/office/drawing/2014/main" id="{92DAB5EA-D3BB-4CA8-9397-11DF0C588E0A}"/>
            </a:ext>
          </a:extLst>
        </xdr:cNvPr>
        <xdr:cNvSpPr/>
      </xdr:nvSpPr>
      <xdr:spPr>
        <a:xfrm>
          <a:off x="6877268" y="711200"/>
          <a:ext cx="282357" cy="142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38</xdr:col>
      <xdr:colOff>6568</xdr:colOff>
      <xdr:row>5</xdr:row>
      <xdr:rowOff>19050</xdr:rowOff>
    </xdr:from>
    <xdr:to>
      <xdr:col>39</xdr:col>
      <xdr:colOff>107950</xdr:colOff>
      <xdr:row>5</xdr:row>
      <xdr:rowOff>190500</xdr:rowOff>
    </xdr:to>
    <xdr:sp macro="" textlink="">
      <xdr:nvSpPr>
        <xdr:cNvPr id="8" name="타원 7">
          <a:extLst>
            <a:ext uri="{FF2B5EF4-FFF2-40B4-BE49-F238E27FC236}">
              <a16:creationId xmlns:a16="http://schemas.microsoft.com/office/drawing/2014/main" id="{0A5AB15F-182B-4924-98A8-93116B6C1403}"/>
            </a:ext>
          </a:extLst>
        </xdr:cNvPr>
        <xdr:cNvSpPr/>
      </xdr:nvSpPr>
      <xdr:spPr>
        <a:xfrm>
          <a:off x="6883618" y="876300"/>
          <a:ext cx="282357" cy="152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0</xdr:col>
      <xdr:colOff>19050</xdr:colOff>
      <xdr:row>4</xdr:row>
      <xdr:rowOff>127000</xdr:rowOff>
    </xdr:from>
    <xdr:ext cx="1044527" cy="395655"/>
    <xdr:pic>
      <xdr:nvPicPr>
        <xdr:cNvPr id="9" name="그림 8">
          <a:extLst>
            <a:ext uri="{FF2B5EF4-FFF2-40B4-BE49-F238E27FC236}">
              <a16:creationId xmlns:a16="http://schemas.microsoft.com/office/drawing/2014/main" id="{279C2390-8111-4498-AEE7-21DE86C4B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12800"/>
          <a:ext cx="1044527" cy="3956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1312;&#49464;&#49892;%202019%20&#44221;&#51221;&#52397;&#44396;&#49436;%20&#44048;&#47732;&#49464;&#50529;&#51312;&#51221;&#47749;&#49464;&#49436;%20&#52572;&#51200;&#54620;&#4946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9548;&#46301;&#44277;&#5122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esktop/2019&#45380;%20&#44480;&#49549;%20&#47732;&#49464;&#54788;&#54889;/NEW-2019&#45380;&#44480;&#49549;%20&#47732;&#49464;&#52404;&#53356;&#47532;&#49828;&#53944;(&#51649;&#50896;)%202019-02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정청구서"/>
      <sheetName val="지방세 경정 청구서"/>
      <sheetName val="개인지방소득세"/>
      <sheetName val="2019감면세액조정명세서"/>
      <sheetName val="2019최저한세조정명세서"/>
      <sheetName val="세율"/>
    </sheetNames>
    <sheetDataSet>
      <sheetData sheetId="0">
        <row r="6">
          <cell r="F6" t="str">
            <v>주황규</v>
          </cell>
        </row>
        <row r="7">
          <cell r="H7">
            <v>7301011234567</v>
          </cell>
          <cell r="M7">
            <v>3123212345</v>
          </cell>
        </row>
        <row r="8">
          <cell r="F8" t="str">
            <v>충청남도 천안시 서북구 오성로 103, 111동 666호 (두정동,청풍아파트)</v>
          </cell>
          <cell r="N8" t="str">
            <v>070-7836-1641</v>
          </cell>
        </row>
        <row r="9">
          <cell r="F9" t="str">
            <v>선우(sunwoo)</v>
          </cell>
        </row>
        <row r="12">
          <cell r="F12">
            <v>44012</v>
          </cell>
          <cell r="M12">
            <v>44012</v>
          </cell>
        </row>
        <row r="13">
          <cell r="F13" t="str">
            <v>종합소득세 주황규 소득공제 장애인공제 누락(소득세법 제51조 ①항 2.호)</v>
          </cell>
        </row>
        <row r="15">
          <cell r="F15" t="str">
            <v>2019년 귀속 종합소득세</v>
          </cell>
        </row>
        <row r="16">
          <cell r="F16">
            <v>176180479</v>
          </cell>
          <cell r="L16">
            <v>174180479</v>
          </cell>
        </row>
        <row r="19">
          <cell r="F19">
            <v>13550007</v>
          </cell>
          <cell r="L19">
            <v>13383528</v>
          </cell>
        </row>
        <row r="20">
          <cell r="F20">
            <v>33998575</v>
          </cell>
          <cell r="L20">
            <v>33405054</v>
          </cell>
        </row>
        <row r="21">
          <cell r="G21" t="str">
            <v>국민</v>
          </cell>
          <cell r="M21" t="str">
            <v>73570101234567</v>
          </cell>
        </row>
        <row r="40">
          <cell r="G40" t="str">
            <v>선우회계법인
(주홍선)</v>
          </cell>
          <cell r="I40" t="str">
            <v>천안시 서북구 오성로 103,6층(두정동,청풍프라자)</v>
          </cell>
          <cell r="M40">
            <v>3128512345</v>
          </cell>
        </row>
      </sheetData>
      <sheetData sheetId="1" refreshError="1"/>
      <sheetData sheetId="2" refreshError="1"/>
      <sheetData sheetId="3">
        <row r="8">
          <cell r="R8">
            <v>13550007</v>
          </cell>
          <cell r="S8">
            <v>13383528</v>
          </cell>
        </row>
      </sheetData>
      <sheetData sheetId="4" refreshError="1"/>
      <sheetData sheetId="5">
        <row r="4">
          <cell r="K4">
            <v>0</v>
          </cell>
          <cell r="L4">
            <v>30000000</v>
          </cell>
          <cell r="M4">
            <v>0.35</v>
          </cell>
          <cell r="N4">
            <v>0</v>
          </cell>
        </row>
        <row r="5">
          <cell r="K5">
            <v>30000001</v>
          </cell>
          <cell r="L5">
            <v>10000000000000</v>
          </cell>
          <cell r="M5">
            <v>0.45</v>
          </cell>
          <cell r="N5">
            <v>-3000000</v>
          </cell>
        </row>
        <row r="20">
          <cell r="B20">
            <v>0</v>
          </cell>
          <cell r="C20">
            <v>12000000</v>
          </cell>
          <cell r="D20">
            <v>0.06</v>
          </cell>
          <cell r="E20">
            <v>0</v>
          </cell>
          <cell r="K20">
            <v>0</v>
          </cell>
          <cell r="L20">
            <v>12000000</v>
          </cell>
          <cell r="M20">
            <v>6.0000000000000001E-3</v>
          </cell>
          <cell r="N20">
            <v>0</v>
          </cell>
        </row>
        <row r="21">
          <cell r="B21">
            <v>12000001</v>
          </cell>
          <cell r="C21">
            <v>46000000</v>
          </cell>
          <cell r="D21">
            <v>0.15</v>
          </cell>
          <cell r="E21">
            <v>-1080000</v>
          </cell>
          <cell r="K21">
            <v>12000001</v>
          </cell>
          <cell r="L21">
            <v>46000000</v>
          </cell>
          <cell r="M21">
            <v>1.4999999999999999E-2</v>
          </cell>
          <cell r="N21">
            <v>-108000</v>
          </cell>
        </row>
        <row r="22">
          <cell r="B22">
            <v>46000001</v>
          </cell>
          <cell r="C22">
            <v>88000000</v>
          </cell>
          <cell r="D22">
            <v>0.24</v>
          </cell>
          <cell r="E22">
            <v>-5220000</v>
          </cell>
          <cell r="K22">
            <v>46000001</v>
          </cell>
          <cell r="L22">
            <v>88000000</v>
          </cell>
          <cell r="M22">
            <v>2.4E-2</v>
          </cell>
          <cell r="N22">
            <v>-522000</v>
          </cell>
        </row>
        <row r="23">
          <cell r="B23">
            <v>88000001</v>
          </cell>
          <cell r="C23">
            <v>150000000</v>
          </cell>
          <cell r="D23">
            <v>0.35</v>
          </cell>
          <cell r="E23">
            <v>-14900000</v>
          </cell>
          <cell r="K23">
            <v>88000001</v>
          </cell>
          <cell r="L23">
            <v>150000000</v>
          </cell>
          <cell r="M23">
            <v>3.4999999999999996E-2</v>
          </cell>
          <cell r="N23">
            <v>-1490000</v>
          </cell>
        </row>
        <row r="24">
          <cell r="B24">
            <v>150000001</v>
          </cell>
          <cell r="C24">
            <v>300000000</v>
          </cell>
          <cell r="D24">
            <v>0.38</v>
          </cell>
          <cell r="E24">
            <v>-19400000</v>
          </cell>
          <cell r="K24">
            <v>150000001</v>
          </cell>
          <cell r="L24">
            <v>300000000</v>
          </cell>
          <cell r="M24">
            <v>3.8000000000000006E-2</v>
          </cell>
          <cell r="N24">
            <v>-1940000</v>
          </cell>
        </row>
        <row r="25">
          <cell r="B25">
            <v>300000001</v>
          </cell>
          <cell r="C25">
            <v>500000000</v>
          </cell>
          <cell r="D25">
            <v>0.4</v>
          </cell>
          <cell r="E25">
            <v>-25400000</v>
          </cell>
          <cell r="K25">
            <v>300000001</v>
          </cell>
          <cell r="L25">
            <v>500000000</v>
          </cell>
          <cell r="M25">
            <v>4.0000000000000008E-2</v>
          </cell>
          <cell r="N25">
            <v>-2540000</v>
          </cell>
        </row>
        <row r="26">
          <cell r="B26">
            <v>500000001</v>
          </cell>
          <cell r="C26">
            <v>1000000000000000</v>
          </cell>
          <cell r="D26">
            <v>0.42</v>
          </cell>
          <cell r="E26">
            <v>-35400000</v>
          </cell>
          <cell r="K26">
            <v>500000001</v>
          </cell>
          <cell r="L26">
            <v>1000000000000000</v>
          </cell>
          <cell r="M26">
            <v>4.2000000000000003E-2</v>
          </cell>
          <cell r="N26">
            <v>-3540000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소득공제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누진공제구하는 식"/>
      <sheetName val="진료유형별비보험수입금액-한의원"/>
      <sheetName val="BACKUP"/>
      <sheetName val="간략식"/>
      <sheetName val="데이타"/>
      <sheetName val="신용카드-원본"/>
      <sheetName val="2018귀속부담세액"/>
      <sheetName val="학원매출내역"/>
      <sheetName val="치과준비서류"/>
      <sheetName val="의원매출내역"/>
      <sheetName val="의원매출내역 (3)"/>
      <sheetName val="치과매출내역1 (2)"/>
      <sheetName val="치과매출내역1"/>
      <sheetName val="치과매출내역1 (3)"/>
      <sheetName val="치과매출내역1 (4)"/>
      <sheetName val="병원매출내역1 (3)"/>
      <sheetName val="수입금액검토1"/>
      <sheetName val="수입금액검토2"/>
      <sheetName val="비영리법인-세금계산서합계표"/>
      <sheetName val="치과의원-수입금액검토"/>
      <sheetName val="병의원2019-원본"/>
      <sheetName val="세금계산서표지-원본"/>
      <sheetName val="사업장현황신고서"/>
      <sheetName val="의원2019-원본"/>
      <sheetName val="치과의원-수입금액검토 (2019)"/>
      <sheetName val="주택임대업자 수입금액 검토표"/>
      <sheetName val="비영리법인-세금계산서합계표2"/>
      <sheetName val="2019-면세원본"/>
      <sheetName val="4-해피드림"/>
      <sheetName val="3-대운꽃도매"/>
      <sheetName val="2-장미꽃농원"/>
      <sheetName val="스마트빌"/>
      <sheetName val="1-6"/>
      <sheetName val="7-2"/>
      <sheetName val="1 - 대운꽃도매"/>
      <sheetName val="환산수입금액"/>
      <sheetName val="종합소득세2017-원본"/>
    </sheetNames>
    <sheetDataSet>
      <sheetData sheetId="0"/>
      <sheetData sheetId="1"/>
      <sheetData sheetId="2">
        <row r="12">
          <cell r="P12">
            <v>0</v>
          </cell>
          <cell r="Q12">
            <v>12000000</v>
          </cell>
          <cell r="R12">
            <v>0.06</v>
          </cell>
          <cell r="S12">
            <v>0</v>
          </cell>
          <cell r="U12">
            <v>0</v>
          </cell>
          <cell r="V12">
            <v>12000000</v>
          </cell>
          <cell r="W12">
            <v>0.06</v>
          </cell>
          <cell r="X12">
            <v>0</v>
          </cell>
          <cell r="Z12">
            <v>0</v>
          </cell>
          <cell r="AA12">
            <v>12000000</v>
          </cell>
          <cell r="AB12">
            <v>0.06</v>
          </cell>
          <cell r="AC12">
            <v>0</v>
          </cell>
        </row>
        <row r="13">
          <cell r="P13">
            <v>12000001</v>
          </cell>
          <cell r="Q13">
            <v>46000000</v>
          </cell>
          <cell r="R13">
            <v>0.15</v>
          </cell>
          <cell r="S13">
            <v>-1080000</v>
          </cell>
          <cell r="U13">
            <v>12000001</v>
          </cell>
          <cell r="V13">
            <v>46000000</v>
          </cell>
          <cell r="W13">
            <v>0.15</v>
          </cell>
          <cell r="X13">
            <v>-1080000</v>
          </cell>
          <cell r="Z13">
            <v>12000001</v>
          </cell>
          <cell r="AA13">
            <v>46000000</v>
          </cell>
          <cell r="AB13">
            <v>0.15</v>
          </cell>
          <cell r="AC13">
            <v>-1080000</v>
          </cell>
        </row>
        <row r="14">
          <cell r="P14">
            <v>46000001</v>
          </cell>
          <cell r="Q14">
            <v>88000000</v>
          </cell>
          <cell r="R14">
            <v>0.24</v>
          </cell>
          <cell r="S14">
            <v>-5220000</v>
          </cell>
          <cell r="U14">
            <v>46000001</v>
          </cell>
          <cell r="V14">
            <v>88000000</v>
          </cell>
          <cell r="W14">
            <v>0.24</v>
          </cell>
          <cell r="X14">
            <v>-5220000</v>
          </cell>
          <cell r="Z14">
            <v>46000001</v>
          </cell>
          <cell r="AA14">
            <v>88000000</v>
          </cell>
          <cell r="AB14">
            <v>0.24</v>
          </cell>
          <cell r="AC14">
            <v>-5220000</v>
          </cell>
        </row>
        <row r="15">
          <cell r="P15">
            <v>88000001</v>
          </cell>
          <cell r="Q15">
            <v>150000000</v>
          </cell>
          <cell r="R15">
            <v>0.35</v>
          </cell>
          <cell r="S15">
            <v>-14900000</v>
          </cell>
          <cell r="U15">
            <v>88000001</v>
          </cell>
          <cell r="V15">
            <v>150000000</v>
          </cell>
          <cell r="W15">
            <v>0.35</v>
          </cell>
          <cell r="X15">
            <v>-14900000</v>
          </cell>
          <cell r="Z15">
            <v>88000001</v>
          </cell>
          <cell r="AA15">
            <v>150000000</v>
          </cell>
          <cell r="AB15">
            <v>0.35</v>
          </cell>
          <cell r="AC15">
            <v>-14900000</v>
          </cell>
        </row>
        <row r="16">
          <cell r="P16">
            <v>150000001</v>
          </cell>
          <cell r="Q16">
            <v>1000000000001</v>
          </cell>
          <cell r="R16">
            <v>0.38</v>
          </cell>
          <cell r="S16">
            <v>-19400000</v>
          </cell>
          <cell r="U16">
            <v>150000001</v>
          </cell>
          <cell r="V16">
            <v>500000000</v>
          </cell>
          <cell r="W16">
            <v>0.38</v>
          </cell>
          <cell r="X16">
            <v>-19400000</v>
          </cell>
          <cell r="Z16">
            <v>150000001</v>
          </cell>
          <cell r="AA16">
            <v>300000000</v>
          </cell>
          <cell r="AB16">
            <v>0.38</v>
          </cell>
          <cell r="AC16">
            <v>-19400000</v>
          </cell>
        </row>
        <row r="17">
          <cell r="U17">
            <v>500000001</v>
          </cell>
          <cell r="V17">
            <v>1000000000001</v>
          </cell>
          <cell r="W17">
            <v>0.4</v>
          </cell>
          <cell r="X17">
            <v>-29400000</v>
          </cell>
          <cell r="Z17">
            <v>300000001</v>
          </cell>
          <cell r="AA17">
            <v>500000000</v>
          </cell>
          <cell r="AB17">
            <v>0.4</v>
          </cell>
          <cell r="AC17">
            <v>-25400000</v>
          </cell>
        </row>
        <row r="18">
          <cell r="Z18">
            <v>500000001</v>
          </cell>
          <cell r="AA18">
            <v>1000000000001</v>
          </cell>
          <cell r="AB18">
            <v>0.42</v>
          </cell>
          <cell r="AC18">
            <v>-35400000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zeroline@nate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3@" TargetMode="External"/><Relationship Id="rId2" Type="http://schemas.openxmlformats.org/officeDocument/2006/relationships/hyperlink" Target="mailto:2@" TargetMode="External"/><Relationship Id="rId1" Type="http://schemas.openxmlformats.org/officeDocument/2006/relationships/hyperlink" Target="mailto:zeroline@nate.com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6ADC-3131-4575-AAA2-698ABF8C700A}">
  <dimension ref="A2:S44"/>
  <sheetViews>
    <sheetView showGridLines="0" view="pageBreakPreview" workbookViewId="0">
      <selection activeCell="D7" sqref="D7:F8"/>
    </sheetView>
  </sheetViews>
  <sheetFormatPr defaultColWidth="6.25" defaultRowHeight="13.5" x14ac:dyDescent="0.3"/>
  <cols>
    <col min="1" max="2" width="6.75" style="70" customWidth="1"/>
    <col min="3" max="3" width="7" style="70" customWidth="1"/>
    <col min="4" max="14" width="6.75" style="70" customWidth="1"/>
    <col min="15" max="15" width="10" style="70" customWidth="1"/>
    <col min="16" max="16" width="18.375" style="70" bestFit="1" customWidth="1"/>
    <col min="17" max="17" width="11.625" style="70" bestFit="1" customWidth="1"/>
    <col min="18" max="18" width="8.5" style="70" bestFit="1" customWidth="1"/>
    <col min="19" max="19" width="13.75" style="70" customWidth="1"/>
    <col min="20" max="16384" width="6.25" style="70"/>
  </cols>
  <sheetData>
    <row r="2" spans="1:19" ht="4.5" customHeight="1" x14ac:dyDescent="0.3"/>
    <row r="3" spans="1:19" s="71" customFormat="1" ht="10.5" x14ac:dyDescent="0.3">
      <c r="A3" s="71" t="s">
        <v>247</v>
      </c>
      <c r="N3" s="72" t="s">
        <v>246</v>
      </c>
    </row>
    <row r="4" spans="1:19" s="71" customFormat="1" ht="3" customHeight="1" thickBot="1" x14ac:dyDescent="0.35">
      <c r="N4" s="72"/>
    </row>
    <row r="5" spans="1:19" ht="22.5" customHeight="1" x14ac:dyDescent="0.3">
      <c r="A5" s="186" t="s">
        <v>245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8"/>
      <c r="M5" s="184" t="s">
        <v>244</v>
      </c>
      <c r="N5" s="185"/>
    </row>
    <row r="6" spans="1:19" ht="22.5" customHeight="1" x14ac:dyDescent="0.3">
      <c r="A6" s="189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1"/>
      <c r="M6" s="192" t="s">
        <v>243</v>
      </c>
      <c r="N6" s="193"/>
    </row>
    <row r="7" spans="1:19" ht="19.5" customHeight="1" x14ac:dyDescent="0.3">
      <c r="A7" s="208" t="s">
        <v>242</v>
      </c>
      <c r="B7" s="172" t="s">
        <v>241</v>
      </c>
      <c r="C7" s="172"/>
      <c r="D7" s="178" t="s">
        <v>240</v>
      </c>
      <c r="E7" s="179"/>
      <c r="F7" s="180"/>
      <c r="G7" s="172" t="s">
        <v>239</v>
      </c>
      <c r="H7" s="172"/>
      <c r="I7" s="172"/>
      <c r="J7" s="172"/>
      <c r="K7" s="172"/>
      <c r="L7" s="172" t="s">
        <v>238</v>
      </c>
      <c r="M7" s="172"/>
      <c r="N7" s="173"/>
      <c r="O7" s="70" t="s">
        <v>237</v>
      </c>
    </row>
    <row r="8" spans="1:19" ht="19.5" customHeight="1" x14ac:dyDescent="0.3">
      <c r="A8" s="209"/>
      <c r="B8" s="122"/>
      <c r="C8" s="122"/>
      <c r="D8" s="181"/>
      <c r="E8" s="182"/>
      <c r="F8" s="183"/>
      <c r="G8" s="207">
        <v>7301011234563</v>
      </c>
      <c r="H8" s="207"/>
      <c r="I8" s="207"/>
      <c r="J8" s="207"/>
      <c r="K8" s="207"/>
      <c r="L8" s="176">
        <v>0</v>
      </c>
      <c r="M8" s="176"/>
      <c r="N8" s="177"/>
      <c r="O8" s="73" t="e">
        <f>IF(10-MOD(MID(L8,1,1)*1+MID(L8,2,1)*3+MID(L8,3,1)*7+MID(L8,4,1)*1+MID(L8,5,1)*3+MID(L8,6,1)*7+MID(L8,7,1)*1+MID(L8,8,1)*3+INT((MID(L8,9,1)*5)/10)+MOD(MID(L8,9,1)*5,10),10)=10,0,10-MOD(MID(L8,1,1)*1+MID(L8,2,1)*3+MID(L8,3,1)*7+MID(L8,4,1)*1+MID(L8,5,1)*3+MID(L8,6,1)*7+MID(L8,7,1)*1+MID(L8,8,1)*3+INT((MID(L8,9,1)*5)/10)+MOD(MID(L8,9,1)*5,10),10))</f>
        <v>#VALUE!</v>
      </c>
      <c r="P8" s="70" t="e">
        <f>IF(INT(MID(L8,10,1))=O8,"OK","사업자오류")</f>
        <v>#VALUE!</v>
      </c>
      <c r="Q8" s="70" t="s">
        <v>236</v>
      </c>
    </row>
    <row r="9" spans="1:19" ht="32.25" customHeight="1" x14ac:dyDescent="0.3">
      <c r="A9" s="209"/>
      <c r="B9" s="206" t="s">
        <v>235</v>
      </c>
      <c r="C9" s="206"/>
      <c r="D9" s="165" t="s">
        <v>234</v>
      </c>
      <c r="E9" s="166"/>
      <c r="F9" s="166"/>
      <c r="G9" s="166"/>
      <c r="H9" s="166"/>
      <c r="I9" s="166"/>
      <c r="J9" s="167"/>
      <c r="K9" s="122" t="s">
        <v>233</v>
      </c>
      <c r="L9" s="122"/>
      <c r="M9" s="174" t="s">
        <v>232</v>
      </c>
      <c r="N9" s="175"/>
      <c r="O9" s="73">
        <f>MOD(11-MOD(MID(G8,1,1)*2+MID(G8,2,1)*3+MID(G8,3,1)*4+MID(G8,4,1)*5+MID(G8,5,1)*6+MID(G8,6,1)*7+MID(G8,7,1)*8+MID(G8,8,1)*9+MID(G8,9,1)*2+MID(G8,10,1)*3+MID(G8,11,1)*4+MID(G8,12,1)*5,11),10)</f>
        <v>3</v>
      </c>
      <c r="P9" s="70" t="str">
        <f>IF(INT(MID(G8,13,1))=O9,"OK","주민오류")</f>
        <v>OK</v>
      </c>
      <c r="Q9" s="70" t="s">
        <v>231</v>
      </c>
    </row>
    <row r="10" spans="1:19" ht="18.75" customHeight="1" x14ac:dyDescent="0.3">
      <c r="A10" s="210"/>
      <c r="B10" s="200" t="s">
        <v>230</v>
      </c>
      <c r="C10" s="200"/>
      <c r="D10" s="169" t="s">
        <v>229</v>
      </c>
      <c r="E10" s="170"/>
      <c r="F10" s="170"/>
      <c r="G10" s="170"/>
      <c r="H10" s="170"/>
      <c r="I10" s="170"/>
      <c r="J10" s="170"/>
      <c r="K10" s="170"/>
      <c r="L10" s="170"/>
      <c r="M10" s="170"/>
      <c r="N10" s="171"/>
    </row>
    <row r="11" spans="1:19" ht="18.75" customHeight="1" x14ac:dyDescent="0.3">
      <c r="A11" s="198" t="s">
        <v>228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3"/>
      <c r="O11" s="73" t="s">
        <v>227</v>
      </c>
      <c r="P11" s="94">
        <f>F27-M12</f>
        <v>122</v>
      </c>
      <c r="Q11" s="73" t="s">
        <v>226</v>
      </c>
    </row>
    <row r="12" spans="1:19" ht="18.75" customHeight="1" x14ac:dyDescent="0.3">
      <c r="A12" s="199" t="s">
        <v>225</v>
      </c>
      <c r="B12" s="197"/>
      <c r="C12" s="197"/>
      <c r="D12" s="197"/>
      <c r="E12" s="168">
        <v>41425</v>
      </c>
      <c r="F12" s="168"/>
      <c r="G12" s="168"/>
      <c r="H12" s="168"/>
      <c r="I12" s="168"/>
      <c r="J12" s="197" t="s">
        <v>224</v>
      </c>
      <c r="K12" s="197"/>
      <c r="L12" s="197"/>
      <c r="M12" s="168">
        <f>E12</f>
        <v>41425</v>
      </c>
      <c r="N12" s="196"/>
      <c r="O12" s="93">
        <f>F27-E12</f>
        <v>122</v>
      </c>
      <c r="P12" s="92">
        <f>TRUNC((J17+E19-E17-J19)*0.03%*O12,0)</f>
        <v>44896</v>
      </c>
      <c r="Q12" s="88">
        <f>J17-E17+E19-J19</f>
        <v>1226688</v>
      </c>
      <c r="R12" s="70" t="s">
        <v>223</v>
      </c>
      <c r="S12" s="70" t="s">
        <v>222</v>
      </c>
    </row>
    <row r="13" spans="1:19" ht="18.75" customHeight="1" x14ac:dyDescent="0.3">
      <c r="A13" s="212" t="s">
        <v>221</v>
      </c>
      <c r="B13" s="213"/>
      <c r="C13" s="213"/>
      <c r="D13" s="213"/>
      <c r="E13" s="194" t="s">
        <v>220</v>
      </c>
      <c r="F13" s="194"/>
      <c r="G13" s="194"/>
      <c r="H13" s="194"/>
      <c r="I13" s="194"/>
      <c r="J13" s="194"/>
      <c r="K13" s="194"/>
      <c r="L13" s="194"/>
      <c r="M13" s="194"/>
      <c r="N13" s="195"/>
      <c r="O13" s="71" t="s">
        <v>219</v>
      </c>
      <c r="P13" s="90">
        <v>0.1</v>
      </c>
      <c r="Q13" s="89">
        <f>TRUNC(Q12*P13,0)</f>
        <v>122668</v>
      </c>
      <c r="R13" s="91">
        <f>SUM(P12,Q13)</f>
        <v>167564</v>
      </c>
      <c r="S13" s="86">
        <f>SUM(R13,Q12)</f>
        <v>1394252</v>
      </c>
    </row>
    <row r="14" spans="1:19" ht="18.75" customHeight="1" x14ac:dyDescent="0.3">
      <c r="A14" s="199" t="s">
        <v>218</v>
      </c>
      <c r="B14" s="197"/>
      <c r="C14" s="197"/>
      <c r="D14" s="197"/>
      <c r="E14" s="161" t="s">
        <v>217</v>
      </c>
      <c r="F14" s="161"/>
      <c r="G14" s="161"/>
      <c r="H14" s="161"/>
      <c r="I14" s="161"/>
      <c r="J14" s="161" t="s">
        <v>216</v>
      </c>
      <c r="K14" s="161"/>
      <c r="L14" s="161"/>
      <c r="M14" s="161"/>
      <c r="N14" s="162"/>
      <c r="P14" s="90">
        <v>0.2</v>
      </c>
      <c r="Q14" s="89">
        <f>TRUNC(Q12*P14,0)</f>
        <v>245337</v>
      </c>
      <c r="R14" s="88">
        <f>SUM(Q14,P12)</f>
        <v>290233</v>
      </c>
      <c r="S14" s="86">
        <f>SUM(R14,Q12)</f>
        <v>1516921</v>
      </c>
    </row>
    <row r="15" spans="1:19" ht="18.75" customHeight="1" x14ac:dyDescent="0.3">
      <c r="A15" s="201" t="s">
        <v>215</v>
      </c>
      <c r="B15" s="202"/>
      <c r="C15" s="202"/>
      <c r="D15" s="202"/>
      <c r="E15" s="163" t="s">
        <v>214</v>
      </c>
      <c r="F15" s="163"/>
      <c r="G15" s="163"/>
      <c r="H15" s="163"/>
      <c r="I15" s="163"/>
      <c r="J15" s="163" t="str">
        <f>E15</f>
        <v>2012년 귀속 종합소득세</v>
      </c>
      <c r="K15" s="163"/>
      <c r="L15" s="163"/>
      <c r="M15" s="163"/>
      <c r="N15" s="164"/>
    </row>
    <row r="16" spans="1:19" ht="18.75" customHeight="1" x14ac:dyDescent="0.3">
      <c r="A16" s="201" t="s">
        <v>213</v>
      </c>
      <c r="B16" s="202"/>
      <c r="C16" s="202"/>
      <c r="D16" s="202"/>
      <c r="E16" s="141">
        <v>25794146</v>
      </c>
      <c r="F16" s="141"/>
      <c r="G16" s="141"/>
      <c r="H16" s="141"/>
      <c r="I16" s="141"/>
      <c r="J16" s="141">
        <v>33972066</v>
      </c>
      <c r="K16" s="141"/>
      <c r="L16" s="141"/>
      <c r="M16" s="141"/>
      <c r="N16" s="158"/>
      <c r="P16" s="70" t="str">
        <f>TEXT(E12,"aaaa")</f>
        <v>금요일</v>
      </c>
    </row>
    <row r="17" spans="1:16" ht="18.75" customHeight="1" x14ac:dyDescent="0.3">
      <c r="A17" s="201" t="s">
        <v>212</v>
      </c>
      <c r="B17" s="202"/>
      <c r="C17" s="202"/>
      <c r="D17" s="202"/>
      <c r="E17" s="141">
        <v>2789121</v>
      </c>
      <c r="F17" s="141"/>
      <c r="G17" s="141"/>
      <c r="H17" s="141"/>
      <c r="I17" s="141"/>
      <c r="J17" s="141">
        <v>4015809</v>
      </c>
      <c r="K17" s="141"/>
      <c r="L17" s="141"/>
      <c r="M17" s="141"/>
      <c r="N17" s="158"/>
    </row>
    <row r="18" spans="1:16" ht="18.75" customHeight="1" x14ac:dyDescent="0.3">
      <c r="A18" s="201" t="s">
        <v>211</v>
      </c>
      <c r="B18" s="202"/>
      <c r="C18" s="202"/>
      <c r="D18" s="202"/>
      <c r="E18" s="141">
        <v>0</v>
      </c>
      <c r="F18" s="141"/>
      <c r="G18" s="141"/>
      <c r="H18" s="141"/>
      <c r="I18" s="141"/>
      <c r="J18" s="141">
        <v>93136</v>
      </c>
      <c r="K18" s="141"/>
      <c r="L18" s="141"/>
      <c r="M18" s="141"/>
      <c r="N18" s="158"/>
    </row>
    <row r="19" spans="1:16" ht="18.75" customHeight="1" x14ac:dyDescent="0.3">
      <c r="A19" s="201" t="s">
        <v>210</v>
      </c>
      <c r="B19" s="202"/>
      <c r="C19" s="202"/>
      <c r="D19" s="202"/>
      <c r="E19" s="141">
        <v>500000</v>
      </c>
      <c r="F19" s="141"/>
      <c r="G19" s="141"/>
      <c r="H19" s="141"/>
      <c r="I19" s="141"/>
      <c r="J19" s="141">
        <f>E19</f>
        <v>500000</v>
      </c>
      <c r="K19" s="141"/>
      <c r="L19" s="141"/>
      <c r="M19" s="141"/>
      <c r="N19" s="158"/>
      <c r="P19" s="87">
        <v>65440000</v>
      </c>
    </row>
    <row r="20" spans="1:16" ht="18.75" customHeight="1" x14ac:dyDescent="0.3">
      <c r="A20" s="201" t="s">
        <v>209</v>
      </c>
      <c r="B20" s="202"/>
      <c r="C20" s="202"/>
      <c r="D20" s="202"/>
      <c r="E20" s="141">
        <f>E17+E18-E19</f>
        <v>2289121</v>
      </c>
      <c r="F20" s="141"/>
      <c r="G20" s="141"/>
      <c r="H20" s="141"/>
      <c r="I20" s="141"/>
      <c r="J20" s="141">
        <f>J17+J18-J19</f>
        <v>3608945</v>
      </c>
      <c r="K20" s="141"/>
      <c r="L20" s="141"/>
      <c r="M20" s="141"/>
      <c r="N20" s="158"/>
      <c r="P20" s="87">
        <v>-7528420</v>
      </c>
    </row>
    <row r="21" spans="1:16" ht="18.75" customHeight="1" x14ac:dyDescent="0.3">
      <c r="A21" s="203" t="s">
        <v>208</v>
      </c>
      <c r="B21" s="202"/>
      <c r="C21" s="202"/>
      <c r="D21" s="202"/>
      <c r="E21" s="141">
        <f>79391+1527560</f>
        <v>1606951</v>
      </c>
      <c r="F21" s="141"/>
      <c r="G21" s="141"/>
      <c r="H21" s="141"/>
      <c r="I21" s="141"/>
      <c r="J21" s="141">
        <v>1609543</v>
      </c>
      <c r="K21" s="141"/>
      <c r="L21" s="141"/>
      <c r="M21" s="141"/>
      <c r="N21" s="158"/>
      <c r="P21" s="86">
        <f>SUM(P19:P20)</f>
        <v>57911580</v>
      </c>
    </row>
    <row r="22" spans="1:16" ht="18.75" customHeight="1" x14ac:dyDescent="0.3">
      <c r="A22" s="203" t="s">
        <v>207</v>
      </c>
      <c r="B22" s="202"/>
      <c r="C22" s="202"/>
      <c r="D22" s="202"/>
      <c r="E22" s="141">
        <f>E20-E21</f>
        <v>682170</v>
      </c>
      <c r="F22" s="141"/>
      <c r="G22" s="141"/>
      <c r="H22" s="141"/>
      <c r="I22" s="141"/>
      <c r="J22" s="141">
        <f>J20-J21</f>
        <v>1999402</v>
      </c>
      <c r="K22" s="141"/>
      <c r="L22" s="141"/>
      <c r="M22" s="141"/>
      <c r="N22" s="158"/>
    </row>
    <row r="23" spans="1:16" ht="18.75" customHeight="1" x14ac:dyDescent="0.3">
      <c r="A23" s="204" t="s">
        <v>206</v>
      </c>
      <c r="B23" s="205"/>
      <c r="C23" s="205"/>
      <c r="D23" s="205"/>
      <c r="E23" s="159"/>
      <c r="F23" s="159"/>
      <c r="G23" s="159"/>
      <c r="H23" s="159"/>
      <c r="I23" s="159"/>
      <c r="J23" s="159">
        <f>J22-E22</f>
        <v>1317232</v>
      </c>
      <c r="K23" s="159"/>
      <c r="L23" s="159"/>
      <c r="M23" s="159"/>
      <c r="N23" s="160"/>
    </row>
    <row r="24" spans="1:16" ht="18.75" customHeight="1" x14ac:dyDescent="0.3">
      <c r="A24" s="77"/>
      <c r="B24" s="70" t="s">
        <v>205</v>
      </c>
      <c r="N24" s="85"/>
    </row>
    <row r="25" spans="1:16" ht="18.75" customHeight="1" x14ac:dyDescent="0.3">
      <c r="A25" s="148">
        <f>TRUNC(J23,-1)</f>
        <v>1317230</v>
      </c>
      <c r="B25" s="149"/>
      <c r="C25" s="70" t="s">
        <v>204</v>
      </c>
      <c r="N25" s="85"/>
    </row>
    <row r="26" spans="1:16" ht="9" customHeight="1" x14ac:dyDescent="0.3">
      <c r="A26" s="77"/>
      <c r="N26" s="85"/>
    </row>
    <row r="27" spans="1:16" ht="18.75" customHeight="1" x14ac:dyDescent="0.3">
      <c r="A27" s="77"/>
      <c r="F27" s="153">
        <v>41547</v>
      </c>
      <c r="G27" s="153"/>
      <c r="H27" s="153"/>
      <c r="I27" s="153"/>
      <c r="N27" s="85"/>
    </row>
    <row r="28" spans="1:16" ht="18.75" customHeight="1" x14ac:dyDescent="0.3">
      <c r="A28" s="77"/>
      <c r="D28" s="73"/>
      <c r="E28" s="73"/>
      <c r="H28" s="70" t="s">
        <v>203</v>
      </c>
      <c r="I28" s="154" t="str">
        <f>IF(D7="","",IF(MID(L8,4,1)="8",D10,D7))</f>
        <v>주황규</v>
      </c>
      <c r="J28" s="154"/>
      <c r="K28" s="154"/>
      <c r="L28" s="70" t="s">
        <v>202</v>
      </c>
      <c r="N28" s="85"/>
    </row>
    <row r="29" spans="1:16" ht="18.75" customHeight="1" x14ac:dyDescent="0.3">
      <c r="A29" s="84"/>
      <c r="B29" s="79"/>
      <c r="C29" s="79"/>
      <c r="D29" s="79"/>
      <c r="E29" s="79"/>
      <c r="F29" s="79"/>
      <c r="G29" s="79"/>
      <c r="H29" s="82"/>
      <c r="I29" s="83" t="s">
        <v>201</v>
      </c>
      <c r="J29" s="79" t="s">
        <v>200</v>
      </c>
      <c r="K29" s="79"/>
      <c r="L29" s="79" t="s">
        <v>199</v>
      </c>
      <c r="M29" s="82"/>
      <c r="N29" s="81"/>
    </row>
    <row r="30" spans="1:16" ht="15" customHeight="1" x14ac:dyDescent="0.3">
      <c r="A30" s="77"/>
      <c r="B30" s="70" t="s">
        <v>198</v>
      </c>
      <c r="L30" s="150" t="s">
        <v>197</v>
      </c>
      <c r="M30" s="151"/>
      <c r="N30" s="152"/>
    </row>
    <row r="31" spans="1:16" ht="15" customHeight="1" x14ac:dyDescent="0.3">
      <c r="A31" s="77"/>
      <c r="B31" s="70" t="s">
        <v>196</v>
      </c>
      <c r="L31" s="134" t="s">
        <v>195</v>
      </c>
      <c r="M31" s="135"/>
      <c r="N31" s="136"/>
    </row>
    <row r="32" spans="1:16" ht="15" customHeight="1" thickBot="1" x14ac:dyDescent="0.35">
      <c r="A32" s="76"/>
      <c r="B32" s="74" t="s">
        <v>194</v>
      </c>
      <c r="C32" s="74"/>
      <c r="D32" s="74"/>
      <c r="E32" s="74"/>
      <c r="F32" s="74"/>
      <c r="G32" s="74"/>
      <c r="H32" s="74"/>
      <c r="I32" s="74"/>
      <c r="J32" s="74"/>
      <c r="K32" s="80"/>
      <c r="L32" s="137"/>
      <c r="M32" s="138"/>
      <c r="N32" s="139"/>
    </row>
    <row r="33" spans="1:14" ht="12.75" customHeight="1" x14ac:dyDescent="0.3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1:14" ht="12.75" customHeight="1" thickBot="1" x14ac:dyDescent="0.35"/>
    <row r="35" spans="1:14" ht="27" customHeight="1" x14ac:dyDescent="0.3">
      <c r="A35" s="155" t="s">
        <v>193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7"/>
    </row>
    <row r="36" spans="1:14" ht="17.25" customHeight="1" x14ac:dyDescent="0.3">
      <c r="A36" s="121" t="s">
        <v>192</v>
      </c>
      <c r="B36" s="122"/>
      <c r="C36" s="123" t="str">
        <f>IF(D7="","",D7)</f>
        <v>주황규</v>
      </c>
      <c r="D36" s="124"/>
      <c r="E36" s="124"/>
      <c r="F36" s="125"/>
      <c r="G36" s="122" t="s">
        <v>191</v>
      </c>
      <c r="H36" s="122"/>
      <c r="I36" s="126" t="str">
        <f>IF(D9="","",D9)</f>
        <v>충남 천안시 서북구 오성로 103</v>
      </c>
      <c r="J36" s="126"/>
      <c r="K36" s="126"/>
      <c r="L36" s="126"/>
      <c r="M36" s="126"/>
      <c r="N36" s="127"/>
    </row>
    <row r="37" spans="1:14" ht="17.25" customHeight="1" x14ac:dyDescent="0.3">
      <c r="A37" s="145"/>
      <c r="B37" s="146"/>
      <c r="C37" s="146"/>
      <c r="D37" s="146"/>
      <c r="E37" s="146"/>
      <c r="F37" s="146"/>
      <c r="G37" s="146"/>
      <c r="H37" s="146"/>
      <c r="I37" s="146"/>
      <c r="J37" s="147"/>
      <c r="K37" s="142" t="s">
        <v>190</v>
      </c>
      <c r="L37" s="143"/>
      <c r="M37" s="143"/>
      <c r="N37" s="144"/>
    </row>
    <row r="38" spans="1:14" ht="17.25" customHeight="1" x14ac:dyDescent="0.3">
      <c r="A38" s="129" t="s">
        <v>189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1"/>
      <c r="L38" s="132"/>
      <c r="M38" s="132"/>
      <c r="N38" s="133"/>
    </row>
    <row r="39" spans="1:14" ht="17.25" customHeight="1" x14ac:dyDescent="0.3">
      <c r="A39" s="77" t="s">
        <v>188</v>
      </c>
      <c r="D39" s="73"/>
      <c r="E39" s="78" t="s">
        <v>187</v>
      </c>
      <c r="F39" s="70" t="s">
        <v>184</v>
      </c>
      <c r="K39" s="131" t="s">
        <v>186</v>
      </c>
      <c r="L39" s="132"/>
      <c r="M39" s="132"/>
      <c r="N39" s="133"/>
    </row>
    <row r="40" spans="1:14" ht="17.25" customHeight="1" x14ac:dyDescent="0.3">
      <c r="A40" s="77" t="s">
        <v>185</v>
      </c>
      <c r="D40" s="73"/>
      <c r="E40" s="73"/>
      <c r="F40" s="70" t="s">
        <v>184</v>
      </c>
      <c r="K40" s="134"/>
      <c r="L40" s="135"/>
      <c r="M40" s="135"/>
      <c r="N40" s="136"/>
    </row>
    <row r="41" spans="1:14" ht="10.5" customHeight="1" thickBot="1" x14ac:dyDescent="0.35">
      <c r="A41" s="76"/>
      <c r="B41" s="74"/>
      <c r="C41" s="74"/>
      <c r="D41" s="75"/>
      <c r="E41" s="74"/>
      <c r="F41" s="74"/>
      <c r="G41" s="74"/>
      <c r="H41" s="74"/>
      <c r="I41" s="74"/>
      <c r="J41" s="74"/>
      <c r="K41" s="137"/>
      <c r="L41" s="138"/>
      <c r="M41" s="138"/>
      <c r="N41" s="139"/>
    </row>
    <row r="42" spans="1:14" ht="6" customHeight="1" x14ac:dyDescent="0.3">
      <c r="D42" s="73"/>
      <c r="K42" s="73"/>
      <c r="L42" s="73"/>
      <c r="M42" s="73"/>
      <c r="N42" s="73"/>
    </row>
    <row r="43" spans="1:14" s="71" customFormat="1" ht="13.5" customHeight="1" x14ac:dyDescent="0.3">
      <c r="A43" s="211" t="s">
        <v>183</v>
      </c>
      <c r="B43" s="211"/>
      <c r="G43" s="128"/>
      <c r="H43" s="128"/>
      <c r="I43" s="128"/>
      <c r="J43" s="128"/>
      <c r="N43" s="72" t="s">
        <v>182</v>
      </c>
    </row>
    <row r="44" spans="1:14" s="71" customFormat="1" ht="13.5" customHeight="1" x14ac:dyDescent="0.3">
      <c r="A44" s="140" t="s">
        <v>181</v>
      </c>
      <c r="B44" s="140"/>
      <c r="G44" s="128"/>
      <c r="H44" s="128"/>
      <c r="I44" s="128"/>
      <c r="J44" s="128"/>
      <c r="N44" s="72" t="s">
        <v>180</v>
      </c>
    </row>
  </sheetData>
  <mergeCells count="73">
    <mergeCell ref="A16:D16"/>
    <mergeCell ref="A20:D20"/>
    <mergeCell ref="A17:D17"/>
    <mergeCell ref="A18:D18"/>
    <mergeCell ref="A21:D21"/>
    <mergeCell ref="A22:D22"/>
    <mergeCell ref="A23:D23"/>
    <mergeCell ref="A19:D19"/>
    <mergeCell ref="B7:C8"/>
    <mergeCell ref="D7:F8"/>
    <mergeCell ref="M5:N5"/>
    <mergeCell ref="A5:L6"/>
    <mergeCell ref="M6:N6"/>
    <mergeCell ref="G8:K8"/>
    <mergeCell ref="A7:A10"/>
    <mergeCell ref="J16:N16"/>
    <mergeCell ref="E16:I16"/>
    <mergeCell ref="L7:N7"/>
    <mergeCell ref="M9:N9"/>
    <mergeCell ref="G7:K7"/>
    <mergeCell ref="L8:N8"/>
    <mergeCell ref="E13:N13"/>
    <mergeCell ref="M12:N12"/>
    <mergeCell ref="J12:L12"/>
    <mergeCell ref="K9:L9"/>
    <mergeCell ref="A11:N11"/>
    <mergeCell ref="A12:D12"/>
    <mergeCell ref="B10:C10"/>
    <mergeCell ref="E14:I14"/>
    <mergeCell ref="E15:I15"/>
    <mergeCell ref="B9:C9"/>
    <mergeCell ref="J14:N14"/>
    <mergeCell ref="J15:N15"/>
    <mergeCell ref="D9:J9"/>
    <mergeCell ref="E12:I12"/>
    <mergeCell ref="D10:N10"/>
    <mergeCell ref="A13:D13"/>
    <mergeCell ref="A14:D14"/>
    <mergeCell ref="A15:D15"/>
    <mergeCell ref="J17:N17"/>
    <mergeCell ref="J18:N18"/>
    <mergeCell ref="E18:I18"/>
    <mergeCell ref="J23:N23"/>
    <mergeCell ref="J21:N21"/>
    <mergeCell ref="J22:N22"/>
    <mergeCell ref="J19:N19"/>
    <mergeCell ref="J20:N20"/>
    <mergeCell ref="E19:I19"/>
    <mergeCell ref="E20:I20"/>
    <mergeCell ref="E17:I17"/>
    <mergeCell ref="E22:I22"/>
    <mergeCell ref="E23:I23"/>
    <mergeCell ref="E21:I21"/>
    <mergeCell ref="K37:N37"/>
    <mergeCell ref="K38:N38"/>
    <mergeCell ref="A37:J37"/>
    <mergeCell ref="A25:B25"/>
    <mergeCell ref="L30:N30"/>
    <mergeCell ref="L31:N32"/>
    <mergeCell ref="F27:I27"/>
    <mergeCell ref="I28:K28"/>
    <mergeCell ref="A35:N35"/>
    <mergeCell ref="G44:J44"/>
    <mergeCell ref="A38:J38"/>
    <mergeCell ref="K39:N39"/>
    <mergeCell ref="K40:N41"/>
    <mergeCell ref="A44:B44"/>
    <mergeCell ref="A43:B43"/>
    <mergeCell ref="A36:B36"/>
    <mergeCell ref="C36:F36"/>
    <mergeCell ref="G36:H36"/>
    <mergeCell ref="I36:N36"/>
    <mergeCell ref="G43:J43"/>
  </mergeCells>
  <phoneticPr fontId="3" type="noConversion"/>
  <printOptions horizontalCentered="1"/>
  <pageMargins left="0.39370078740157483" right="0.39370078740157483" top="0.78740157480314965" bottom="0.55118110236220474" header="0" footer="0"/>
  <pageSetup paperSize="9" scale="9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C68E-9272-4F74-BCB0-642EC9D3B8DF}">
  <dimension ref="A1:Q61"/>
  <sheetViews>
    <sheetView showGridLines="0" zoomScaleNormal="100" workbookViewId="0">
      <selection activeCell="F6" sqref="F6:G7"/>
    </sheetView>
  </sheetViews>
  <sheetFormatPr defaultRowHeight="16.5" x14ac:dyDescent="0.3"/>
  <cols>
    <col min="1" max="1" width="3.125" style="95" customWidth="1"/>
    <col min="2" max="2" width="2.75" style="31" customWidth="1"/>
    <col min="3" max="3" width="3.375" style="31" customWidth="1"/>
    <col min="4" max="4" width="6.375" style="31" customWidth="1"/>
    <col min="5" max="5" width="5.25" style="31" customWidth="1"/>
    <col min="6" max="6" width="8" style="31" customWidth="1"/>
    <col min="7" max="7" width="6" style="31" customWidth="1"/>
    <col min="8" max="8" width="7.875" style="31" customWidth="1"/>
    <col min="9" max="9" width="3.25" style="31" customWidth="1"/>
    <col min="10" max="10" width="4.5" style="31" customWidth="1"/>
    <col min="11" max="11" width="4.25" style="31" customWidth="1"/>
    <col min="12" max="12" width="6.75" style="31" customWidth="1"/>
    <col min="13" max="13" width="10.375" style="31" customWidth="1"/>
    <col min="14" max="14" width="7.125" style="31" customWidth="1"/>
    <col min="15" max="15" width="8" style="31" customWidth="1"/>
    <col min="16" max="16384" width="9" style="31"/>
  </cols>
  <sheetData>
    <row r="1" spans="1:17" ht="33.75" customHeight="1" x14ac:dyDescent="0.3"/>
    <row r="2" spans="1:17" x14ac:dyDescent="0.3">
      <c r="A2" s="36" t="s">
        <v>339</v>
      </c>
      <c r="O2" s="41" t="s">
        <v>178</v>
      </c>
    </row>
    <row r="3" spans="1:17" ht="20.25" customHeight="1" x14ac:dyDescent="0.3">
      <c r="A3" s="214" t="s">
        <v>338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218" t="s">
        <v>59</v>
      </c>
      <c r="O3" s="219"/>
    </row>
    <row r="4" spans="1:17" x14ac:dyDescent="0.3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7"/>
      <c r="N4" s="220" t="s">
        <v>58</v>
      </c>
      <c r="O4" s="219"/>
    </row>
    <row r="5" spans="1:17" ht="3.75" customHeight="1" x14ac:dyDescent="0.3">
      <c r="A5" s="31"/>
    </row>
    <row r="6" spans="1:17" s="1" customFormat="1" ht="17.25" customHeight="1" x14ac:dyDescent="0.3">
      <c r="A6" s="221" t="s">
        <v>337</v>
      </c>
      <c r="B6" s="219" t="s">
        <v>336</v>
      </c>
      <c r="C6" s="223" t="s">
        <v>335</v>
      </c>
      <c r="D6" s="223"/>
      <c r="E6" s="224"/>
      <c r="F6" s="227" t="s">
        <v>160</v>
      </c>
      <c r="G6" s="228"/>
      <c r="H6" s="220" t="s">
        <v>334</v>
      </c>
      <c r="I6" s="220"/>
      <c r="J6" s="220"/>
      <c r="K6" s="220"/>
      <c r="L6" s="220"/>
      <c r="M6" s="220" t="s">
        <v>333</v>
      </c>
      <c r="N6" s="220"/>
      <c r="O6" s="219"/>
      <c r="Q6" s="1" t="s">
        <v>332</v>
      </c>
    </row>
    <row r="7" spans="1:17" s="1" customFormat="1" ht="17.25" customHeight="1" x14ac:dyDescent="0.3">
      <c r="A7" s="222"/>
      <c r="B7" s="219"/>
      <c r="C7" s="225"/>
      <c r="D7" s="225"/>
      <c r="E7" s="226"/>
      <c r="F7" s="229"/>
      <c r="G7" s="230"/>
      <c r="H7" s="231">
        <v>7301011234567</v>
      </c>
      <c r="I7" s="231"/>
      <c r="J7" s="231"/>
      <c r="K7" s="231"/>
      <c r="L7" s="231"/>
      <c r="M7" s="232">
        <v>3123212345</v>
      </c>
      <c r="N7" s="232"/>
      <c r="O7" s="233"/>
      <c r="Q7" s="1" t="s">
        <v>331</v>
      </c>
    </row>
    <row r="8" spans="1:17" s="1" customFormat="1" ht="30" customHeight="1" x14ac:dyDescent="0.3">
      <c r="A8" s="222"/>
      <c r="B8" s="23" t="s">
        <v>330</v>
      </c>
      <c r="C8" s="234" t="s">
        <v>329</v>
      </c>
      <c r="D8" s="234"/>
      <c r="E8" s="235"/>
      <c r="F8" s="236" t="s">
        <v>328</v>
      </c>
      <c r="G8" s="236"/>
      <c r="H8" s="236"/>
      <c r="I8" s="236"/>
      <c r="J8" s="236"/>
      <c r="K8" s="236"/>
      <c r="L8" s="236"/>
      <c r="M8" s="15" t="s">
        <v>327</v>
      </c>
      <c r="N8" s="237" t="s">
        <v>152</v>
      </c>
      <c r="O8" s="238"/>
    </row>
    <row r="9" spans="1:17" s="1" customFormat="1" ht="17.25" customHeight="1" x14ac:dyDescent="0.3">
      <c r="A9" s="222"/>
      <c r="B9" s="23" t="s">
        <v>326</v>
      </c>
      <c r="C9" s="239" t="s">
        <v>325</v>
      </c>
      <c r="D9" s="239"/>
      <c r="E9" s="240"/>
      <c r="F9" s="241" t="s">
        <v>324</v>
      </c>
      <c r="G9" s="242"/>
      <c r="H9" s="242"/>
      <c r="I9" s="242"/>
      <c r="J9" s="242"/>
      <c r="K9" s="242"/>
      <c r="L9" s="242"/>
      <c r="M9" s="242"/>
      <c r="N9" s="242"/>
      <c r="O9" s="242"/>
    </row>
    <row r="10" spans="1:17" s="1" customFormat="1" ht="3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7" s="1" customFormat="1" ht="18.75" customHeight="1" x14ac:dyDescent="0.3">
      <c r="A11" s="243" t="s">
        <v>323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</row>
    <row r="12" spans="1:17" s="1" customFormat="1" ht="17.25" customHeight="1" x14ac:dyDescent="0.3">
      <c r="A12" s="25" t="s">
        <v>322</v>
      </c>
      <c r="B12" s="243" t="s">
        <v>321</v>
      </c>
      <c r="C12" s="243"/>
      <c r="D12" s="243"/>
      <c r="E12" s="222"/>
      <c r="F12" s="244">
        <v>44012</v>
      </c>
      <c r="G12" s="245"/>
      <c r="H12" s="245"/>
      <c r="I12" s="219" t="s">
        <v>320</v>
      </c>
      <c r="J12" s="243"/>
      <c r="K12" s="243"/>
      <c r="L12" s="222"/>
      <c r="M12" s="244">
        <f>F12</f>
        <v>44012</v>
      </c>
      <c r="N12" s="245"/>
      <c r="O12" s="245"/>
      <c r="Q12" s="120" t="str">
        <f>TEXT(F12,"aaaa")</f>
        <v>화요일</v>
      </c>
    </row>
    <row r="13" spans="1:17" s="1" customFormat="1" ht="30" customHeight="1" x14ac:dyDescent="0.3">
      <c r="A13" s="119" t="s">
        <v>319</v>
      </c>
      <c r="B13" s="246" t="s">
        <v>318</v>
      </c>
      <c r="C13" s="246"/>
      <c r="D13" s="246"/>
      <c r="E13" s="247"/>
      <c r="F13" s="248" t="s">
        <v>317</v>
      </c>
      <c r="G13" s="249"/>
      <c r="H13" s="249"/>
      <c r="I13" s="249"/>
      <c r="J13" s="249"/>
      <c r="K13" s="249"/>
      <c r="L13" s="249"/>
      <c r="M13" s="249"/>
      <c r="N13" s="249"/>
      <c r="O13" s="249"/>
    </row>
    <row r="14" spans="1:17" s="1" customFormat="1" ht="17.25" customHeight="1" x14ac:dyDescent="0.3">
      <c r="A14" s="243" t="s">
        <v>316</v>
      </c>
      <c r="B14" s="243"/>
      <c r="C14" s="243"/>
      <c r="D14" s="243"/>
      <c r="E14" s="222"/>
      <c r="F14" s="219" t="s">
        <v>315</v>
      </c>
      <c r="G14" s="243"/>
      <c r="H14" s="243"/>
      <c r="I14" s="243"/>
      <c r="J14" s="243"/>
      <c r="K14" s="222"/>
      <c r="L14" s="219" t="s">
        <v>314</v>
      </c>
      <c r="M14" s="243"/>
      <c r="N14" s="243"/>
      <c r="O14" s="243"/>
    </row>
    <row r="15" spans="1:17" s="1" customFormat="1" ht="17.25" customHeight="1" x14ac:dyDescent="0.3">
      <c r="A15" s="25" t="s">
        <v>313</v>
      </c>
      <c r="B15" s="243" t="s">
        <v>312</v>
      </c>
      <c r="C15" s="243"/>
      <c r="D15" s="243"/>
      <c r="E15" s="222"/>
      <c r="F15" s="250" t="s">
        <v>311</v>
      </c>
      <c r="G15" s="250"/>
      <c r="H15" s="250"/>
      <c r="I15" s="250"/>
      <c r="J15" s="250"/>
      <c r="K15" s="250"/>
      <c r="L15" s="250" t="str">
        <f>F15</f>
        <v>2019년 귀속 종합소득세</v>
      </c>
      <c r="M15" s="250"/>
      <c r="N15" s="250"/>
      <c r="O15" s="251"/>
    </row>
    <row r="16" spans="1:17" s="1" customFormat="1" ht="17.25" customHeight="1" x14ac:dyDescent="0.3">
      <c r="A16" s="25" t="s">
        <v>310</v>
      </c>
      <c r="B16" s="243" t="s">
        <v>309</v>
      </c>
      <c r="C16" s="243"/>
      <c r="D16" s="243"/>
      <c r="E16" s="222"/>
      <c r="F16" s="252">
        <v>176180479</v>
      </c>
      <c r="G16" s="252"/>
      <c r="H16" s="252"/>
      <c r="I16" s="252"/>
      <c r="J16" s="252"/>
      <c r="K16" s="252"/>
      <c r="L16" s="252">
        <v>174180479</v>
      </c>
      <c r="M16" s="252"/>
      <c r="N16" s="252"/>
      <c r="O16" s="253"/>
    </row>
    <row r="17" spans="1:17" s="1" customFormat="1" ht="17.25" customHeight="1" x14ac:dyDescent="0.3">
      <c r="A17" s="25" t="s">
        <v>308</v>
      </c>
      <c r="B17" s="243" t="s">
        <v>307</v>
      </c>
      <c r="C17" s="243"/>
      <c r="D17" s="243"/>
      <c r="E17" s="222"/>
      <c r="F17" s="252">
        <v>47548582</v>
      </c>
      <c r="G17" s="252"/>
      <c r="H17" s="252"/>
      <c r="I17" s="252"/>
      <c r="J17" s="252"/>
      <c r="K17" s="252"/>
      <c r="L17" s="252">
        <v>46788582</v>
      </c>
      <c r="M17" s="252"/>
      <c r="N17" s="252"/>
      <c r="O17" s="253"/>
      <c r="Q17" s="1" t="s">
        <v>306</v>
      </c>
    </row>
    <row r="18" spans="1:17" s="1" customFormat="1" ht="17.25" customHeight="1" x14ac:dyDescent="0.3">
      <c r="A18" s="25" t="s">
        <v>305</v>
      </c>
      <c r="B18" s="243" t="s">
        <v>304</v>
      </c>
      <c r="C18" s="243"/>
      <c r="D18" s="243"/>
      <c r="E18" s="222"/>
      <c r="F18" s="252">
        <v>0</v>
      </c>
      <c r="G18" s="252"/>
      <c r="H18" s="252"/>
      <c r="I18" s="252"/>
      <c r="J18" s="252"/>
      <c r="K18" s="252"/>
      <c r="L18" s="252">
        <v>0</v>
      </c>
      <c r="M18" s="252"/>
      <c r="N18" s="252"/>
      <c r="O18" s="253"/>
      <c r="Q18" s="1" t="s">
        <v>303</v>
      </c>
    </row>
    <row r="19" spans="1:17" s="1" customFormat="1" ht="17.25" customHeight="1" x14ac:dyDescent="0.3">
      <c r="A19" s="25" t="s">
        <v>302</v>
      </c>
      <c r="B19" s="243" t="s">
        <v>301</v>
      </c>
      <c r="C19" s="243"/>
      <c r="D19" s="243"/>
      <c r="E19" s="222"/>
      <c r="F19" s="252">
        <f>'[1]2019감면세액조정명세서'!R8</f>
        <v>13550007</v>
      </c>
      <c r="G19" s="252"/>
      <c r="H19" s="252"/>
      <c r="I19" s="252"/>
      <c r="J19" s="252"/>
      <c r="K19" s="252"/>
      <c r="L19" s="252">
        <f>'[1]2019감면세액조정명세서'!S8</f>
        <v>13383528</v>
      </c>
      <c r="M19" s="252"/>
      <c r="N19" s="252"/>
      <c r="O19" s="253"/>
      <c r="Q19" s="1" t="s">
        <v>300</v>
      </c>
    </row>
    <row r="20" spans="1:17" s="1" customFormat="1" ht="17.25" customHeight="1" x14ac:dyDescent="0.3">
      <c r="A20" s="25" t="s">
        <v>299</v>
      </c>
      <c r="B20" s="243" t="s">
        <v>298</v>
      </c>
      <c r="C20" s="243"/>
      <c r="D20" s="243"/>
      <c r="E20" s="222"/>
      <c r="F20" s="254">
        <f>F17+F18-F19</f>
        <v>33998575</v>
      </c>
      <c r="G20" s="254"/>
      <c r="H20" s="254"/>
      <c r="I20" s="254"/>
      <c r="J20" s="254"/>
      <c r="K20" s="254"/>
      <c r="L20" s="254">
        <f>L17+L18-L19</f>
        <v>33405054</v>
      </c>
      <c r="M20" s="254"/>
      <c r="N20" s="254"/>
      <c r="O20" s="255"/>
      <c r="Q20" s="1" t="s">
        <v>297</v>
      </c>
    </row>
    <row r="21" spans="1:17" s="1" customFormat="1" ht="17.25" customHeight="1" x14ac:dyDescent="0.3">
      <c r="A21" s="116" t="s">
        <v>296</v>
      </c>
      <c r="B21" s="243" t="s">
        <v>295</v>
      </c>
      <c r="C21" s="243"/>
      <c r="D21" s="243"/>
      <c r="E21" s="222"/>
      <c r="F21" s="1" t="s">
        <v>294</v>
      </c>
      <c r="G21" s="118" t="s">
        <v>293</v>
      </c>
      <c r="H21" s="22" t="s">
        <v>292</v>
      </c>
      <c r="I21" s="256"/>
      <c r="J21" s="256"/>
      <c r="K21" s="117" t="s">
        <v>291</v>
      </c>
      <c r="L21" s="1" t="s">
        <v>45</v>
      </c>
      <c r="M21" s="257" t="s">
        <v>125</v>
      </c>
      <c r="N21" s="257"/>
      <c r="O21" s="257"/>
      <c r="Q21" s="1" t="s">
        <v>290</v>
      </c>
    </row>
    <row r="22" spans="1:17" s="1" customFormat="1" ht="17.25" customHeight="1" x14ac:dyDescent="0.3">
      <c r="A22" s="116" t="s">
        <v>289</v>
      </c>
      <c r="B22" s="243" t="s">
        <v>288</v>
      </c>
      <c r="C22" s="243"/>
      <c r="D22" s="243"/>
      <c r="E22" s="222"/>
      <c r="F22" s="258"/>
      <c r="G22" s="258"/>
      <c r="H22" s="258"/>
      <c r="I22" s="258"/>
      <c r="J22" s="258"/>
      <c r="K22" s="258"/>
      <c r="L22" s="254">
        <f>F20-L20</f>
        <v>593521</v>
      </c>
      <c r="M22" s="254"/>
      <c r="N22" s="254"/>
      <c r="O22" s="255"/>
      <c r="Q22" s="1" t="s">
        <v>287</v>
      </c>
    </row>
    <row r="23" spans="1:17" s="1" customFormat="1" ht="4.5" customHeight="1" x14ac:dyDescent="0.3">
      <c r="A23" s="22"/>
    </row>
    <row r="24" spans="1:17" s="1" customFormat="1" ht="13.5" x14ac:dyDescent="0.3">
      <c r="A24" s="115" t="s">
        <v>286</v>
      </c>
    </row>
    <row r="25" spans="1:17" x14ac:dyDescent="0.3">
      <c r="A25" s="114" t="s">
        <v>285</v>
      </c>
    </row>
    <row r="26" spans="1:17" x14ac:dyDescent="0.3">
      <c r="L26" s="259">
        <f ca="1">TODAY()</f>
        <v>44369</v>
      </c>
      <c r="M26" s="259"/>
      <c r="N26" s="259"/>
    </row>
    <row r="27" spans="1:17" ht="3.75" customHeight="1" x14ac:dyDescent="0.3"/>
    <row r="28" spans="1:17" x14ac:dyDescent="0.3">
      <c r="I28" s="113" t="s">
        <v>284</v>
      </c>
      <c r="J28" s="113"/>
      <c r="K28" s="260" t="str">
        <f>F6</f>
        <v>주황규</v>
      </c>
      <c r="L28" s="260"/>
      <c r="M28" s="260"/>
      <c r="N28" s="112" t="s">
        <v>20</v>
      </c>
    </row>
    <row r="29" spans="1:17" ht="3.75" customHeight="1" x14ac:dyDescent="0.3"/>
    <row r="30" spans="1:17" ht="19.5" x14ac:dyDescent="0.3">
      <c r="A30" s="261" t="s">
        <v>283</v>
      </c>
      <c r="B30" s="261"/>
      <c r="C30" s="261"/>
      <c r="D30" s="261"/>
      <c r="E30" s="261"/>
      <c r="F30" s="111" t="s">
        <v>282</v>
      </c>
    </row>
    <row r="31" spans="1:17" ht="2.25" customHeight="1" x14ac:dyDescent="0.3"/>
    <row r="32" spans="1:17" ht="2.25" customHeight="1" x14ac:dyDescent="0.3">
      <c r="A32" s="110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1:15" ht="3.75" customHeight="1" x14ac:dyDescent="0.3"/>
    <row r="34" spans="1:15" ht="15" customHeight="1" x14ac:dyDescent="0.3">
      <c r="A34" s="262" t="s">
        <v>77</v>
      </c>
      <c r="B34" s="263"/>
      <c r="C34" s="263"/>
      <c r="D34" s="265" t="s">
        <v>281</v>
      </c>
      <c r="E34" s="266"/>
      <c r="F34" s="266"/>
      <c r="G34" s="266"/>
      <c r="H34" s="266"/>
      <c r="I34" s="266"/>
      <c r="J34" s="266"/>
      <c r="K34" s="266"/>
      <c r="L34" s="266"/>
      <c r="M34" s="267"/>
      <c r="N34" s="271" t="s">
        <v>280</v>
      </c>
      <c r="O34" s="272"/>
    </row>
    <row r="35" spans="1:15" ht="15" customHeight="1" x14ac:dyDescent="0.3">
      <c r="A35" s="264"/>
      <c r="B35" s="263"/>
      <c r="C35" s="263"/>
      <c r="D35" s="268"/>
      <c r="E35" s="269"/>
      <c r="F35" s="269"/>
      <c r="G35" s="269"/>
      <c r="H35" s="269"/>
      <c r="I35" s="269"/>
      <c r="J35" s="269"/>
      <c r="K35" s="269"/>
      <c r="L35" s="269"/>
      <c r="M35" s="270"/>
      <c r="N35" s="271" t="s">
        <v>279</v>
      </c>
      <c r="O35" s="273"/>
    </row>
    <row r="36" spans="1:15" ht="3.75" customHeight="1" x14ac:dyDescent="0.3"/>
    <row r="37" spans="1:15" ht="22.5" customHeight="1" x14ac:dyDescent="0.3">
      <c r="A37" s="274" t="s">
        <v>278</v>
      </c>
      <c r="B37" s="276" t="s">
        <v>277</v>
      </c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8"/>
    </row>
    <row r="38" spans="1:15" x14ac:dyDescent="0.3">
      <c r="A38" s="275"/>
      <c r="B38" s="279" t="s">
        <v>276</v>
      </c>
      <c r="C38" s="280"/>
      <c r="D38" s="280"/>
      <c r="E38" s="281" t="s">
        <v>275</v>
      </c>
      <c r="F38" s="282"/>
      <c r="G38" s="282"/>
      <c r="H38" s="282"/>
      <c r="I38" s="282"/>
      <c r="J38" s="282"/>
      <c r="K38" s="282"/>
      <c r="L38" s="282"/>
      <c r="M38" s="282"/>
      <c r="N38" s="282"/>
      <c r="O38" s="282"/>
    </row>
    <row r="39" spans="1:15" ht="26.25" customHeight="1" x14ac:dyDescent="0.3">
      <c r="A39" s="275"/>
      <c r="B39" s="280"/>
      <c r="C39" s="280"/>
      <c r="D39" s="280"/>
      <c r="E39" s="218" t="s">
        <v>40</v>
      </c>
      <c r="F39" s="220"/>
      <c r="G39" s="220" t="s">
        <v>18</v>
      </c>
      <c r="H39" s="220"/>
      <c r="I39" s="220" t="s">
        <v>274</v>
      </c>
      <c r="J39" s="222"/>
      <c r="K39" s="220"/>
      <c r="L39" s="220"/>
      <c r="M39" s="108" t="s">
        <v>273</v>
      </c>
      <c r="N39" s="283" t="s">
        <v>272</v>
      </c>
      <c r="O39" s="284"/>
    </row>
    <row r="40" spans="1:15" x14ac:dyDescent="0.3">
      <c r="A40" s="275"/>
      <c r="B40" s="285" t="str">
        <f>K28</f>
        <v>주황규</v>
      </c>
      <c r="C40" s="286"/>
      <c r="D40" s="287"/>
      <c r="E40" s="291" t="s">
        <v>271</v>
      </c>
      <c r="F40" s="292"/>
      <c r="G40" s="293" t="s">
        <v>270</v>
      </c>
      <c r="H40" s="294"/>
      <c r="I40" s="297" t="s">
        <v>269</v>
      </c>
      <c r="J40" s="298"/>
      <c r="K40" s="298"/>
      <c r="L40" s="299"/>
      <c r="M40" s="303">
        <v>3128512345</v>
      </c>
      <c r="N40" s="293" t="s">
        <v>268</v>
      </c>
      <c r="O40" s="306"/>
    </row>
    <row r="41" spans="1:15" x14ac:dyDescent="0.3">
      <c r="A41" s="275"/>
      <c r="B41" s="288"/>
      <c r="C41" s="289"/>
      <c r="D41" s="290"/>
      <c r="E41" s="291" t="s">
        <v>267</v>
      </c>
      <c r="F41" s="292"/>
      <c r="G41" s="295"/>
      <c r="H41" s="296"/>
      <c r="I41" s="300"/>
      <c r="J41" s="301"/>
      <c r="K41" s="301"/>
      <c r="L41" s="302"/>
      <c r="M41" s="304"/>
      <c r="N41" s="295"/>
      <c r="O41" s="261"/>
    </row>
    <row r="42" spans="1:15" x14ac:dyDescent="0.3">
      <c r="A42" s="275"/>
      <c r="B42" s="309" t="s">
        <v>20</v>
      </c>
      <c r="C42" s="310"/>
      <c r="D42" s="311"/>
      <c r="E42" s="312" t="s">
        <v>266</v>
      </c>
      <c r="F42" s="313"/>
      <c r="G42" s="314" t="s">
        <v>20</v>
      </c>
      <c r="H42" s="315"/>
      <c r="I42" s="107" t="s">
        <v>265</v>
      </c>
      <c r="J42" s="316">
        <v>31106</v>
      </c>
      <c r="K42" s="316"/>
      <c r="L42" s="106" t="s">
        <v>264</v>
      </c>
      <c r="M42" s="305"/>
      <c r="N42" s="307"/>
      <c r="O42" s="308"/>
    </row>
    <row r="43" spans="1:15" ht="7.5" customHeight="1" thickBot="1" x14ac:dyDescent="0.35">
      <c r="A43" s="105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</row>
    <row r="44" spans="1:15" ht="7.5" customHeight="1" thickBot="1" x14ac:dyDescent="0.35">
      <c r="A44" s="103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1:15" ht="22.5" customHeight="1" x14ac:dyDescent="0.3">
      <c r="A45" s="317" t="s">
        <v>263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</row>
    <row r="46" spans="1:15" x14ac:dyDescent="0.3">
      <c r="A46" s="319" t="s">
        <v>262</v>
      </c>
      <c r="B46" s="243"/>
      <c r="C46" s="222"/>
      <c r="D46" s="320" t="str">
        <f>K28</f>
        <v>주황규</v>
      </c>
      <c r="E46" s="321"/>
      <c r="F46" s="322"/>
      <c r="G46" s="101" t="s">
        <v>261</v>
      </c>
      <c r="H46" s="323" t="str">
        <f>F8</f>
        <v>충청남도 천안시 서북구 오성로 103, 111동 666호 (두정동,청풍아파트)</v>
      </c>
      <c r="I46" s="323"/>
      <c r="J46" s="323"/>
      <c r="K46" s="323"/>
      <c r="L46" s="323"/>
      <c r="M46" s="323"/>
      <c r="N46" s="323"/>
      <c r="O46" s="323"/>
    </row>
    <row r="47" spans="1:15" ht="15" customHeight="1" x14ac:dyDescent="0.3">
      <c r="A47" s="324" t="s">
        <v>260</v>
      </c>
      <c r="B47" s="325"/>
      <c r="C47" s="326"/>
      <c r="D47" s="281" t="s">
        <v>259</v>
      </c>
      <c r="E47" s="282"/>
      <c r="F47" s="282"/>
      <c r="G47" s="282"/>
      <c r="H47" s="282"/>
      <c r="I47" s="100"/>
      <c r="J47" s="100"/>
      <c r="K47" s="100"/>
      <c r="L47" s="100"/>
      <c r="M47" s="99"/>
      <c r="N47" s="331" t="s">
        <v>258</v>
      </c>
      <c r="O47" s="243"/>
    </row>
    <row r="48" spans="1:15" ht="15" customHeight="1" x14ac:dyDescent="0.3">
      <c r="A48" s="325"/>
      <c r="B48" s="325"/>
      <c r="C48" s="326"/>
      <c r="D48" s="329"/>
      <c r="E48" s="325"/>
      <c r="F48" s="325"/>
      <c r="G48" s="325"/>
      <c r="H48" s="325"/>
      <c r="I48" s="332" t="s">
        <v>257</v>
      </c>
      <c r="J48" s="332"/>
      <c r="M48" s="98"/>
      <c r="N48" s="219"/>
      <c r="O48" s="243"/>
    </row>
    <row r="49" spans="1:15" ht="15" customHeight="1" x14ac:dyDescent="0.3">
      <c r="A49" s="325"/>
      <c r="B49" s="325"/>
      <c r="C49" s="326"/>
      <c r="D49" s="329"/>
      <c r="E49" s="325"/>
      <c r="F49" s="325"/>
      <c r="G49" s="325"/>
      <c r="H49" s="325"/>
      <c r="I49" s="332"/>
      <c r="J49" s="332"/>
      <c r="M49" s="98"/>
      <c r="N49" s="219" t="s">
        <v>256</v>
      </c>
      <c r="O49" s="243"/>
    </row>
    <row r="50" spans="1:15" ht="15" customHeight="1" thickBot="1" x14ac:dyDescent="0.35">
      <c r="A50" s="327"/>
      <c r="B50" s="327"/>
      <c r="C50" s="328"/>
      <c r="D50" s="330"/>
      <c r="E50" s="327"/>
      <c r="F50" s="327"/>
      <c r="G50" s="327"/>
      <c r="H50" s="327"/>
      <c r="I50" s="97"/>
      <c r="J50" s="97"/>
      <c r="K50" s="97"/>
      <c r="L50" s="97"/>
      <c r="M50" s="96"/>
      <c r="N50" s="333"/>
      <c r="O50" s="334"/>
    </row>
    <row r="51" spans="1:15" x14ac:dyDescent="0.3">
      <c r="O51" s="41" t="s">
        <v>255</v>
      </c>
    </row>
    <row r="53" spans="1:15" x14ac:dyDescent="0.3">
      <c r="A53" s="1" t="s">
        <v>254</v>
      </c>
    </row>
    <row r="54" spans="1:15" x14ac:dyDescent="0.3">
      <c r="B54" s="31" t="s">
        <v>253</v>
      </c>
    </row>
    <row r="55" spans="1:15" x14ac:dyDescent="0.3">
      <c r="B55" s="31" t="s">
        <v>252</v>
      </c>
    </row>
    <row r="57" spans="1:15" x14ac:dyDescent="0.3">
      <c r="B57" s="31" t="s">
        <v>251</v>
      </c>
    </row>
    <row r="58" spans="1:15" x14ac:dyDescent="0.3">
      <c r="B58" s="31" t="s">
        <v>250</v>
      </c>
    </row>
    <row r="60" spans="1:15" x14ac:dyDescent="0.3">
      <c r="B60" s="31" t="s">
        <v>249</v>
      </c>
    </row>
    <row r="61" spans="1:15" x14ac:dyDescent="0.3">
      <c r="B61" s="31" t="s">
        <v>248</v>
      </c>
    </row>
  </sheetData>
  <mergeCells count="87">
    <mergeCell ref="A47:C50"/>
    <mergeCell ref="D47:H50"/>
    <mergeCell ref="N47:O47"/>
    <mergeCell ref="I48:J49"/>
    <mergeCell ref="N48:O48"/>
    <mergeCell ref="N49:O49"/>
    <mergeCell ref="N50:O50"/>
    <mergeCell ref="E42:F42"/>
    <mergeCell ref="G42:H42"/>
    <mergeCell ref="J42:K42"/>
    <mergeCell ref="A45:O45"/>
    <mergeCell ref="A46:C46"/>
    <mergeCell ref="D46:F46"/>
    <mergeCell ref="H46:O46"/>
    <mergeCell ref="A37:A42"/>
    <mergeCell ref="B37:O37"/>
    <mergeCell ref="B38:D39"/>
    <mergeCell ref="E38:O38"/>
    <mergeCell ref="E39:F39"/>
    <mergeCell ref="G39:H39"/>
    <mergeCell ref="I39:L39"/>
    <mergeCell ref="N39:O39"/>
    <mergeCell ref="B40:D41"/>
    <mergeCell ref="E40:F40"/>
    <mergeCell ref="G40:H41"/>
    <mergeCell ref="I40:L41"/>
    <mergeCell ref="M40:M42"/>
    <mergeCell ref="N40:O42"/>
    <mergeCell ref="E41:F41"/>
    <mergeCell ref="B42:D42"/>
    <mergeCell ref="L26:N26"/>
    <mergeCell ref="K28:M28"/>
    <mergeCell ref="A30:E30"/>
    <mergeCell ref="A34:C35"/>
    <mergeCell ref="D34:M35"/>
    <mergeCell ref="N34:O34"/>
    <mergeCell ref="N35:O35"/>
    <mergeCell ref="B21:E21"/>
    <mergeCell ref="I21:J21"/>
    <mergeCell ref="M21:O21"/>
    <mergeCell ref="B22:E22"/>
    <mergeCell ref="F22:K22"/>
    <mergeCell ref="L22:O22"/>
    <mergeCell ref="B19:E19"/>
    <mergeCell ref="F19:K19"/>
    <mergeCell ref="L19:O19"/>
    <mergeCell ref="B20:E20"/>
    <mergeCell ref="F20:K20"/>
    <mergeCell ref="L20:O20"/>
    <mergeCell ref="B17:E17"/>
    <mergeCell ref="F17:K17"/>
    <mergeCell ref="L17:O17"/>
    <mergeCell ref="B18:E18"/>
    <mergeCell ref="F18:K18"/>
    <mergeCell ref="L18:O18"/>
    <mergeCell ref="B15:E15"/>
    <mergeCell ref="F15:K15"/>
    <mergeCell ref="L15:O15"/>
    <mergeCell ref="B16:E16"/>
    <mergeCell ref="F16:K16"/>
    <mergeCell ref="L16:O16"/>
    <mergeCell ref="B13:E13"/>
    <mergeCell ref="F13:O13"/>
    <mergeCell ref="A14:E14"/>
    <mergeCell ref="F14:K14"/>
    <mergeCell ref="L14:O14"/>
    <mergeCell ref="A11:O11"/>
    <mergeCell ref="B12:E12"/>
    <mergeCell ref="F12:H12"/>
    <mergeCell ref="I12:L12"/>
    <mergeCell ref="M12:O12"/>
    <mergeCell ref="A3:M4"/>
    <mergeCell ref="N3:O3"/>
    <mergeCell ref="N4:O4"/>
    <mergeCell ref="A6:A9"/>
    <mergeCell ref="B6:B7"/>
    <mergeCell ref="C6:E7"/>
    <mergeCell ref="F6:G7"/>
    <mergeCell ref="H6:L6"/>
    <mergeCell ref="M6:O6"/>
    <mergeCell ref="H7:L7"/>
    <mergeCell ref="M7:O7"/>
    <mergeCell ref="C8:E8"/>
    <mergeCell ref="F8:L8"/>
    <mergeCell ref="N8:O8"/>
    <mergeCell ref="C9:E9"/>
    <mergeCell ref="F9:O9"/>
  </mergeCells>
  <phoneticPr fontId="3" type="noConversion"/>
  <conditionalFormatting sqref="Q12">
    <cfRule type="cellIs" dxfId="1" priority="1" operator="equal">
      <formula>"토요일"</formula>
    </cfRule>
    <cfRule type="cellIs" dxfId="0" priority="2" operator="equal">
      <formula>"일요일"</formula>
    </cfRule>
  </conditionalFormatting>
  <printOptions horizontalCentered="1" verticalCentered="1"/>
  <pageMargins left="0.31496062992125984" right="0.31496062992125984" top="0.35433070866141736" bottom="0.15748031496062992" header="0" footer="0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A3EE-17B7-4466-B30B-8A3D59D8C6E0}">
  <dimension ref="A1:O58"/>
  <sheetViews>
    <sheetView showGridLines="0" zoomScale="130" zoomScaleNormal="130" workbookViewId="0">
      <selection activeCell="G7" sqref="G7:I8"/>
    </sheetView>
  </sheetViews>
  <sheetFormatPr defaultRowHeight="13.5" x14ac:dyDescent="0.3"/>
  <cols>
    <col min="1" max="1" width="5.5" style="1" customWidth="1"/>
    <col min="2" max="2" width="3.625" style="1" customWidth="1"/>
    <col min="3" max="3" width="3.75" style="1" customWidth="1"/>
    <col min="4" max="4" width="2" style="1" customWidth="1"/>
    <col min="5" max="5" width="7.375" style="1" customWidth="1"/>
    <col min="6" max="6" width="3" style="1" customWidth="1"/>
    <col min="7" max="7" width="8.125" style="1" customWidth="1"/>
    <col min="8" max="8" width="2.5" style="1" customWidth="1"/>
    <col min="9" max="9" width="12.875" style="1" customWidth="1"/>
    <col min="10" max="10" width="10.5" style="1" customWidth="1"/>
    <col min="11" max="11" width="4.125" style="1" customWidth="1"/>
    <col min="12" max="13" width="12.875" style="1" customWidth="1"/>
    <col min="14" max="14" width="9" style="1"/>
    <col min="15" max="15" width="9.625" style="1" bestFit="1" customWidth="1"/>
    <col min="16" max="16384" width="9" style="1"/>
  </cols>
  <sheetData>
    <row r="1" spans="1:13" s="31" customFormat="1" ht="16.5" x14ac:dyDescent="0.3">
      <c r="A1" s="36" t="s">
        <v>64</v>
      </c>
    </row>
    <row r="2" spans="1:13" s="31" customFormat="1" ht="19.5" x14ac:dyDescent="0.3">
      <c r="A2" s="38" t="s">
        <v>63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31" customFormat="1" ht="16.5" x14ac:dyDescent="0.3">
      <c r="A3" s="36" t="s">
        <v>62</v>
      </c>
    </row>
    <row r="4" spans="1:13" s="34" customFormat="1" ht="12" x14ac:dyDescent="0.3">
      <c r="A4" s="35" t="s">
        <v>61</v>
      </c>
      <c r="B4" s="35"/>
      <c r="C4" s="35"/>
      <c r="D4" s="35"/>
      <c r="E4" s="35"/>
      <c r="F4" s="35"/>
      <c r="G4" s="35" t="s">
        <v>60</v>
      </c>
      <c r="H4" s="35"/>
      <c r="I4" s="35"/>
      <c r="J4" s="35" t="s">
        <v>59</v>
      </c>
      <c r="K4" s="35"/>
      <c r="L4" s="35"/>
      <c r="M4" s="35" t="s">
        <v>58</v>
      </c>
    </row>
    <row r="5" spans="1:13" s="31" customFormat="1" ht="6" customHeigh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s="31" customFormat="1" ht="5.25" customHeight="1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3">
      <c r="A7" s="335" t="s">
        <v>57</v>
      </c>
      <c r="B7" s="218"/>
      <c r="C7" s="218"/>
      <c r="D7" s="11" t="s">
        <v>56</v>
      </c>
      <c r="E7" s="11"/>
      <c r="F7" s="11"/>
      <c r="G7" s="336" t="str">
        <f>[1]경정청구서!F6</f>
        <v>주황규</v>
      </c>
      <c r="H7" s="336"/>
      <c r="I7" s="337"/>
      <c r="J7" s="11" t="s">
        <v>55</v>
      </c>
      <c r="K7" s="11"/>
      <c r="L7" s="11"/>
      <c r="M7" s="11"/>
    </row>
    <row r="8" spans="1:13" x14ac:dyDescent="0.3">
      <c r="A8" s="335"/>
      <c r="B8" s="218"/>
      <c r="C8" s="218"/>
      <c r="D8" s="30"/>
      <c r="E8" s="28"/>
      <c r="F8" s="28"/>
      <c r="G8" s="338"/>
      <c r="H8" s="338"/>
      <c r="I8" s="339"/>
      <c r="J8" s="340">
        <f>[1]경정청구서!H7</f>
        <v>7301011234567</v>
      </c>
      <c r="K8" s="341"/>
      <c r="L8" s="341"/>
      <c r="M8" s="341"/>
    </row>
    <row r="9" spans="1:13" ht="17.25" customHeight="1" x14ac:dyDescent="0.3">
      <c r="A9" s="335"/>
      <c r="B9" s="218"/>
      <c r="C9" s="218"/>
      <c r="D9" s="27" t="s">
        <v>54</v>
      </c>
      <c r="E9" s="27"/>
      <c r="F9" s="27"/>
      <c r="G9" s="27"/>
      <c r="H9" s="342" t="str">
        <f>[1]경정청구서!F9</f>
        <v>선우(sunwoo)</v>
      </c>
      <c r="I9" s="343"/>
      <c r="J9" s="27" t="s">
        <v>53</v>
      </c>
      <c r="K9" s="27"/>
      <c r="L9" s="344">
        <f>[1]경정청구서!M7</f>
        <v>3123212345</v>
      </c>
      <c r="M9" s="344"/>
    </row>
    <row r="10" spans="1:13" ht="17.25" customHeight="1" x14ac:dyDescent="0.3">
      <c r="A10" s="335"/>
      <c r="B10" s="218"/>
      <c r="C10" s="218"/>
      <c r="D10" s="27" t="s">
        <v>52</v>
      </c>
      <c r="E10" s="27"/>
      <c r="F10" s="27"/>
      <c r="G10" s="345" t="str">
        <f>[1]경정청구서!F8</f>
        <v>충청남도 천안시 서북구 오성로 103, 111동 666호 (두정동,청풍아파트)</v>
      </c>
      <c r="H10" s="345"/>
      <c r="I10" s="345"/>
      <c r="J10" s="345"/>
      <c r="K10" s="345"/>
      <c r="L10" s="345"/>
      <c r="M10" s="345"/>
    </row>
    <row r="11" spans="1:13" x14ac:dyDescent="0.3">
      <c r="A11" s="335"/>
      <c r="B11" s="218"/>
      <c r="C11" s="218"/>
      <c r="D11" s="11" t="s">
        <v>51</v>
      </c>
      <c r="F11" s="11"/>
      <c r="G11" s="346"/>
      <c r="H11" s="346"/>
      <c r="I11" s="228"/>
      <c r="J11" s="11" t="s">
        <v>50</v>
      </c>
      <c r="K11" s="11"/>
      <c r="L11" s="347" t="s">
        <v>49</v>
      </c>
      <c r="M11" s="348"/>
    </row>
    <row r="12" spans="1:13" x14ac:dyDescent="0.3">
      <c r="A12" s="335"/>
      <c r="B12" s="218"/>
      <c r="C12" s="218"/>
      <c r="D12" s="28" t="s">
        <v>48</v>
      </c>
      <c r="E12" s="28"/>
      <c r="F12" s="28"/>
      <c r="G12" s="338" t="str">
        <f>[1]경정청구서!N8</f>
        <v>070-7836-1641</v>
      </c>
      <c r="H12" s="338"/>
      <c r="I12" s="339"/>
      <c r="J12" s="28"/>
      <c r="K12" s="28"/>
      <c r="L12" s="349"/>
      <c r="M12" s="349"/>
    </row>
    <row r="13" spans="1:13" ht="17.25" customHeight="1" x14ac:dyDescent="0.3">
      <c r="A13" s="335"/>
      <c r="B13" s="218"/>
      <c r="C13" s="218"/>
      <c r="D13" s="28" t="s">
        <v>47</v>
      </c>
      <c r="E13" s="27"/>
      <c r="F13" s="28"/>
      <c r="G13" s="28" t="s">
        <v>46</v>
      </c>
      <c r="H13" s="28"/>
      <c r="I13" s="29" t="str">
        <f>[1]경정청구서!G21</f>
        <v>국민</v>
      </c>
      <c r="J13" s="28" t="s">
        <v>45</v>
      </c>
      <c r="K13" s="350" t="str">
        <f>[1]경정청구서!M21</f>
        <v>73570101234567</v>
      </c>
      <c r="L13" s="350"/>
      <c r="M13" s="350"/>
    </row>
    <row r="14" spans="1:13" ht="3.75" customHeight="1" x14ac:dyDescent="0.3"/>
    <row r="15" spans="1:13" ht="16.5" customHeight="1" x14ac:dyDescent="0.3">
      <c r="A15" s="373" t="s">
        <v>44</v>
      </c>
      <c r="B15" s="374"/>
      <c r="C15" s="374"/>
      <c r="D15" s="243" t="s">
        <v>43</v>
      </c>
      <c r="E15" s="243"/>
      <c r="F15" s="27"/>
      <c r="G15" s="375">
        <f>[1]경정청구서!F12</f>
        <v>44012</v>
      </c>
      <c r="H15" s="375"/>
      <c r="I15" s="376"/>
      <c r="J15" s="26" t="s">
        <v>42</v>
      </c>
      <c r="K15" s="25"/>
      <c r="L15" s="375">
        <f>[1]경정청구서!M12</f>
        <v>44012</v>
      </c>
      <c r="M15" s="375"/>
    </row>
    <row r="16" spans="1:13" ht="16.5" customHeight="1" x14ac:dyDescent="0.3">
      <c r="A16" s="373"/>
      <c r="B16" s="374"/>
      <c r="C16" s="374"/>
      <c r="D16" s="351" t="s">
        <v>41</v>
      </c>
      <c r="E16" s="351"/>
      <c r="F16" s="351"/>
      <c r="G16" s="352"/>
      <c r="H16" s="219"/>
      <c r="I16" s="243"/>
      <c r="J16" s="243"/>
      <c r="K16" s="243"/>
      <c r="L16" s="243"/>
      <c r="M16" s="243"/>
    </row>
    <row r="17" spans="1:15" s="22" customFormat="1" ht="27" x14ac:dyDescent="0.3">
      <c r="A17" s="373"/>
      <c r="B17" s="374"/>
      <c r="C17" s="374"/>
      <c r="D17" s="222" t="s">
        <v>40</v>
      </c>
      <c r="E17" s="220"/>
      <c r="F17" s="220"/>
      <c r="G17" s="220"/>
      <c r="H17" s="219" t="s">
        <v>39</v>
      </c>
      <c r="I17" s="222"/>
      <c r="J17" s="219" t="s">
        <v>38</v>
      </c>
      <c r="K17" s="222"/>
      <c r="L17" s="24" t="s">
        <v>37</v>
      </c>
      <c r="M17" s="23" t="s">
        <v>36</v>
      </c>
    </row>
    <row r="18" spans="1:15" ht="17.25" customHeight="1" x14ac:dyDescent="0.3">
      <c r="A18" s="373"/>
      <c r="B18" s="374"/>
      <c r="C18" s="374"/>
      <c r="D18" s="282" t="s">
        <v>35</v>
      </c>
      <c r="E18" s="353" t="str">
        <f>[1]경정청구서!F15</f>
        <v>2019년 귀속 종합소득세</v>
      </c>
      <c r="F18" s="356" t="s">
        <v>34</v>
      </c>
      <c r="G18" s="17" t="s">
        <v>33</v>
      </c>
      <c r="H18" s="357">
        <f>[1]경정청구서!F16</f>
        <v>176180479</v>
      </c>
      <c r="I18" s="358"/>
      <c r="J18" s="359">
        <f>VLOOKUP(H18,지율2018,3)</f>
        <v>3.8000000000000006E-2</v>
      </c>
      <c r="K18" s="358"/>
      <c r="L18" s="20">
        <f>TRUNC([1]경정청구서!F19*10%,0)</f>
        <v>1355000</v>
      </c>
      <c r="M18" s="19">
        <f>TRUNC([1]경정청구서!F20*10%,0)</f>
        <v>3399857</v>
      </c>
      <c r="O18" s="21">
        <v>1041560</v>
      </c>
    </row>
    <row r="19" spans="1:15" ht="28.5" customHeight="1" x14ac:dyDescent="0.3">
      <c r="A19" s="373"/>
      <c r="B19" s="374"/>
      <c r="C19" s="374"/>
      <c r="D19" s="325"/>
      <c r="E19" s="354"/>
      <c r="F19" s="326"/>
      <c r="G19" s="16" t="s">
        <v>32</v>
      </c>
      <c r="H19" s="357">
        <f>[1]경정청구서!L16</f>
        <v>174180479</v>
      </c>
      <c r="I19" s="358"/>
      <c r="J19" s="359">
        <f>VLOOKUP(H19,지율2018,3)</f>
        <v>3.8000000000000006E-2</v>
      </c>
      <c r="K19" s="358"/>
      <c r="L19" s="20">
        <f>TRUNC([1]경정청구서!L19*10%,0)</f>
        <v>1338352</v>
      </c>
      <c r="M19" s="19">
        <f>TRUNC([1]경정청구서!L20*10%,0)</f>
        <v>3340505</v>
      </c>
      <c r="O19" s="21">
        <v>313440</v>
      </c>
    </row>
    <row r="20" spans="1:15" ht="17.25" customHeight="1" x14ac:dyDescent="0.3">
      <c r="A20" s="373"/>
      <c r="B20" s="374"/>
      <c r="C20" s="374"/>
      <c r="D20" s="246"/>
      <c r="E20" s="355"/>
      <c r="F20" s="247"/>
      <c r="G20" s="15" t="s">
        <v>31</v>
      </c>
      <c r="H20" s="357">
        <f>H18-H19</f>
        <v>2000000</v>
      </c>
      <c r="I20" s="358"/>
      <c r="J20" s="360"/>
      <c r="K20" s="358"/>
      <c r="L20" s="20">
        <f>L18-L19</f>
        <v>16648</v>
      </c>
      <c r="M20" s="19">
        <f>M18-M19</f>
        <v>59352</v>
      </c>
      <c r="O20" s="18">
        <f>SUM(O18:O19)</f>
        <v>1355000</v>
      </c>
    </row>
    <row r="21" spans="1:15" ht="17.25" customHeight="1" x14ac:dyDescent="0.3">
      <c r="A21" s="373"/>
      <c r="B21" s="374"/>
      <c r="C21" s="374"/>
      <c r="D21" s="282" t="s">
        <v>35</v>
      </c>
      <c r="E21" s="361"/>
      <c r="F21" s="356" t="s">
        <v>34</v>
      </c>
      <c r="G21" s="17" t="s">
        <v>33</v>
      </c>
      <c r="H21" s="360"/>
      <c r="I21" s="358"/>
      <c r="J21" s="360"/>
      <c r="K21" s="358"/>
      <c r="L21" s="14"/>
      <c r="M21" s="13"/>
    </row>
    <row r="22" spans="1:15" ht="28.5" customHeight="1" x14ac:dyDescent="0.3">
      <c r="A22" s="373"/>
      <c r="B22" s="374"/>
      <c r="C22" s="374"/>
      <c r="D22" s="325"/>
      <c r="E22" s="362"/>
      <c r="F22" s="326"/>
      <c r="G22" s="16" t="s">
        <v>32</v>
      </c>
      <c r="H22" s="360"/>
      <c r="I22" s="358"/>
      <c r="J22" s="360"/>
      <c r="K22" s="358"/>
      <c r="L22" s="14"/>
      <c r="M22" s="13"/>
      <c r="O22" s="1">
        <v>3120610</v>
      </c>
    </row>
    <row r="23" spans="1:15" ht="17.25" customHeight="1" x14ac:dyDescent="0.3">
      <c r="A23" s="373"/>
      <c r="B23" s="374"/>
      <c r="C23" s="374"/>
      <c r="D23" s="246"/>
      <c r="E23" s="363"/>
      <c r="F23" s="247"/>
      <c r="G23" s="15" t="s">
        <v>31</v>
      </c>
      <c r="H23" s="360"/>
      <c r="I23" s="358"/>
      <c r="J23" s="360"/>
      <c r="K23" s="358"/>
      <c r="L23" s="14"/>
      <c r="M23" s="13"/>
      <c r="O23" s="1">
        <v>-3070260</v>
      </c>
    </row>
    <row r="24" spans="1:15" x14ac:dyDescent="0.3">
      <c r="A24" s="373"/>
      <c r="B24" s="374"/>
      <c r="C24" s="374"/>
      <c r="D24" s="364" t="s">
        <v>30</v>
      </c>
      <c r="E24" s="282"/>
      <c r="F24" s="282"/>
      <c r="G24" s="282"/>
      <c r="H24" s="282"/>
      <c r="I24" s="282"/>
      <c r="J24" s="282"/>
      <c r="K24" s="356"/>
      <c r="L24" s="12" t="s">
        <v>29</v>
      </c>
      <c r="M24" s="11"/>
      <c r="O24" s="1">
        <f>SUM(O22:O23)</f>
        <v>50350</v>
      </c>
    </row>
    <row r="25" spans="1:15" x14ac:dyDescent="0.3">
      <c r="A25" s="373"/>
      <c r="B25" s="374"/>
      <c r="C25" s="374"/>
      <c r="D25" s="365" t="str">
        <f>[1]경정청구서!F13</f>
        <v>종합소득세 주황규 소득공제 장애인공제 누락(소득세법 제51조 ①항 2.호)</v>
      </c>
      <c r="E25" s="366"/>
      <c r="F25" s="366"/>
      <c r="G25" s="366"/>
      <c r="H25" s="366"/>
      <c r="I25" s="366"/>
      <c r="J25" s="366"/>
      <c r="K25" s="367"/>
      <c r="L25" s="368">
        <v>42642</v>
      </c>
      <c r="M25" s="369"/>
    </row>
    <row r="26" spans="1:15" x14ac:dyDescent="0.3">
      <c r="A26" s="1" t="s">
        <v>28</v>
      </c>
    </row>
    <row r="27" spans="1:15" ht="4.5" customHeight="1" x14ac:dyDescent="0.3"/>
    <row r="28" spans="1:15" x14ac:dyDescent="0.3">
      <c r="J28" s="370">
        <f ca="1">TODAY()</f>
        <v>44369</v>
      </c>
      <c r="K28" s="370"/>
      <c r="L28" s="370"/>
      <c r="M28" s="370"/>
    </row>
    <row r="29" spans="1:15" ht="4.5" customHeight="1" x14ac:dyDescent="0.3"/>
    <row r="30" spans="1:15" x14ac:dyDescent="0.3">
      <c r="I30" s="6" t="s">
        <v>27</v>
      </c>
      <c r="J30" s="371" t="str">
        <f>G7</f>
        <v>주황규</v>
      </c>
      <c r="K30" s="371"/>
      <c r="L30" s="371"/>
      <c r="M30" s="5" t="s">
        <v>20</v>
      </c>
    </row>
    <row r="31" spans="1:15" x14ac:dyDescent="0.3">
      <c r="A31" s="372" t="s">
        <v>26</v>
      </c>
      <c r="B31" s="372"/>
      <c r="C31" s="372"/>
      <c r="D31" s="372"/>
      <c r="E31" s="10" t="s">
        <v>25</v>
      </c>
    </row>
    <row r="32" spans="1:15" ht="1.5" customHeight="1" x14ac:dyDescent="0.3"/>
    <row r="33" spans="1:13" ht="2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6" customHeight="1" thickBo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3">
      <c r="A35" s="8" t="s">
        <v>24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3">
      <c r="A36" s="1" t="s">
        <v>23</v>
      </c>
    </row>
    <row r="37" spans="1:13" ht="3" customHeight="1" x14ac:dyDescent="0.3"/>
    <row r="38" spans="1:13" x14ac:dyDescent="0.3">
      <c r="I38" s="1" t="s">
        <v>22</v>
      </c>
      <c r="J38" s="377" t="str">
        <f>J30</f>
        <v>주황규</v>
      </c>
      <c r="K38" s="377"/>
      <c r="L38" s="377"/>
      <c r="M38" s="5" t="s">
        <v>20</v>
      </c>
    </row>
    <row r="39" spans="1:13" x14ac:dyDescent="0.3">
      <c r="I39" s="6" t="s">
        <v>21</v>
      </c>
      <c r="J39" s="377" t="str">
        <f>E41</f>
        <v>선우회계법인
(주홍선)</v>
      </c>
      <c r="K39" s="377"/>
      <c r="L39" s="377"/>
      <c r="M39" s="5" t="s">
        <v>20</v>
      </c>
    </row>
    <row r="40" spans="1:13" ht="3" customHeight="1" x14ac:dyDescent="0.3"/>
    <row r="41" spans="1:13" ht="13.5" customHeight="1" x14ac:dyDescent="0.3">
      <c r="A41" s="378" t="s">
        <v>19</v>
      </c>
      <c r="B41" s="356"/>
      <c r="C41" s="364" t="s">
        <v>18</v>
      </c>
      <c r="D41" s="356"/>
      <c r="E41" s="381" t="str">
        <f>[1]경정청구서!G40</f>
        <v>선우회계법인
(주홍선)</v>
      </c>
      <c r="F41" s="382"/>
      <c r="G41" s="364" t="s">
        <v>17</v>
      </c>
      <c r="H41" s="356"/>
      <c r="I41" s="385">
        <v>1501340001234</v>
      </c>
      <c r="J41" s="386"/>
      <c r="K41" s="364" t="s">
        <v>16</v>
      </c>
      <c r="L41" s="356"/>
      <c r="M41" s="390" t="s">
        <v>15</v>
      </c>
    </row>
    <row r="42" spans="1:13" ht="13.5" customHeight="1" x14ac:dyDescent="0.3">
      <c r="A42" s="379"/>
      <c r="B42" s="326"/>
      <c r="C42" s="380"/>
      <c r="D42" s="247"/>
      <c r="E42" s="383"/>
      <c r="F42" s="384"/>
      <c r="G42" s="380"/>
      <c r="H42" s="247"/>
      <c r="I42" s="392">
        <f>[1]경정청구서!M40</f>
        <v>3128512345</v>
      </c>
      <c r="J42" s="393"/>
      <c r="K42" s="380"/>
      <c r="L42" s="247"/>
      <c r="M42" s="391"/>
    </row>
    <row r="43" spans="1:13" x14ac:dyDescent="0.3">
      <c r="A43" s="246"/>
      <c r="B43" s="247"/>
      <c r="C43" s="219" t="s">
        <v>14</v>
      </c>
      <c r="D43" s="222"/>
      <c r="E43" s="394" t="str">
        <f>[1]경정청구서!I40</f>
        <v>천안시 서북구 오성로 103,6층(두정동,청풍프라자)</v>
      </c>
      <c r="F43" s="395"/>
      <c r="G43" s="395"/>
      <c r="H43" s="395"/>
      <c r="I43" s="396"/>
      <c r="J43" s="219" t="s">
        <v>13</v>
      </c>
      <c r="K43" s="222"/>
      <c r="L43" s="360" t="s">
        <v>12</v>
      </c>
      <c r="M43" s="345"/>
    </row>
    <row r="44" spans="1:13" ht="6" customHeight="1" thickBot="1" x14ac:dyDescent="0.35"/>
    <row r="45" spans="1:13" x14ac:dyDescent="0.3">
      <c r="A45" s="401" t="s">
        <v>11</v>
      </c>
      <c r="B45" s="402"/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3"/>
    </row>
    <row r="46" spans="1:13" x14ac:dyDescent="0.3">
      <c r="A46" s="404" t="s">
        <v>10</v>
      </c>
      <c r="B46" s="243"/>
      <c r="C46" s="243"/>
      <c r="D46" s="222"/>
      <c r="E46" s="405" t="str">
        <f>G7</f>
        <v>주황규</v>
      </c>
      <c r="F46" s="343"/>
      <c r="G46" s="4" t="s">
        <v>9</v>
      </c>
      <c r="H46" s="394" t="str">
        <f>G10</f>
        <v>충청남도 천안시 서북구 오성로 103, 111동 666호 (두정동,청풍아파트)</v>
      </c>
      <c r="I46" s="395"/>
      <c r="J46" s="395"/>
      <c r="K46" s="395"/>
      <c r="L46" s="395"/>
      <c r="M46" s="406"/>
    </row>
    <row r="47" spans="1:13" x14ac:dyDescent="0.3">
      <c r="A47" s="407" t="s">
        <v>8</v>
      </c>
      <c r="B47" s="282"/>
      <c r="C47" s="282"/>
      <c r="D47" s="356"/>
      <c r="E47" s="364" t="s">
        <v>7</v>
      </c>
      <c r="F47" s="282"/>
      <c r="G47" s="282"/>
      <c r="H47" s="282"/>
      <c r="I47" s="282"/>
      <c r="J47" s="282"/>
      <c r="K47" s="356"/>
      <c r="L47" s="219" t="s">
        <v>6</v>
      </c>
      <c r="M47" s="387"/>
    </row>
    <row r="48" spans="1:13" x14ac:dyDescent="0.3">
      <c r="A48" s="408"/>
      <c r="B48" s="325"/>
      <c r="C48" s="325"/>
      <c r="D48" s="326"/>
      <c r="E48" s="329"/>
      <c r="F48" s="325"/>
      <c r="G48" s="325"/>
      <c r="H48" s="325"/>
      <c r="I48" s="325"/>
      <c r="J48" s="325"/>
      <c r="K48" s="326"/>
      <c r="L48" s="219"/>
      <c r="M48" s="387"/>
    </row>
    <row r="49" spans="1:13" x14ac:dyDescent="0.3">
      <c r="A49" s="408"/>
      <c r="B49" s="325"/>
      <c r="C49" s="325"/>
      <c r="D49" s="326"/>
      <c r="E49" s="329"/>
      <c r="F49" s="325"/>
      <c r="G49" s="325"/>
      <c r="H49" s="325"/>
      <c r="I49" s="325"/>
      <c r="J49" s="325"/>
      <c r="K49" s="326"/>
      <c r="L49" s="219" t="s">
        <v>5</v>
      </c>
      <c r="M49" s="387"/>
    </row>
    <row r="50" spans="1:13" ht="14.25" thickBot="1" x14ac:dyDescent="0.35">
      <c r="A50" s="409"/>
      <c r="B50" s="327"/>
      <c r="C50" s="327"/>
      <c r="D50" s="328"/>
      <c r="E50" s="330"/>
      <c r="F50" s="327"/>
      <c r="G50" s="327"/>
      <c r="H50" s="327"/>
      <c r="I50" s="327"/>
      <c r="J50" s="327"/>
      <c r="K50" s="328"/>
      <c r="L50" s="388"/>
      <c r="M50" s="389"/>
    </row>
    <row r="51" spans="1:13" x14ac:dyDescent="0.3">
      <c r="A51" s="397" t="s">
        <v>4</v>
      </c>
      <c r="B51" s="398"/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9"/>
    </row>
    <row r="52" spans="1:13" ht="1.5" customHeight="1" x14ac:dyDescent="0.3"/>
    <row r="53" spans="1:13" s="3" customFormat="1" ht="11.25" customHeight="1" x14ac:dyDescent="0.3">
      <c r="A53" s="3" t="s">
        <v>3</v>
      </c>
    </row>
    <row r="54" spans="1:13" s="3" customFormat="1" ht="11.25" customHeight="1" x14ac:dyDescent="0.3">
      <c r="A54" s="3" t="s">
        <v>2</v>
      </c>
    </row>
    <row r="55" spans="1:13" s="3" customFormat="1" ht="11.25" customHeight="1" x14ac:dyDescent="0.3">
      <c r="A55" s="3" t="s">
        <v>1</v>
      </c>
    </row>
    <row r="56" spans="1:13" ht="2.25" customHeight="1" x14ac:dyDescent="0.3"/>
    <row r="57" spans="1:13" ht="2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">
      <c r="A58" s="400" t="s">
        <v>0</v>
      </c>
      <c r="B58" s="400"/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400"/>
    </row>
  </sheetData>
  <mergeCells count="69">
    <mergeCell ref="A51:M51"/>
    <mergeCell ref="A58:M58"/>
    <mergeCell ref="A45:M45"/>
    <mergeCell ref="A46:D46"/>
    <mergeCell ref="E46:F46"/>
    <mergeCell ref="H46:M46"/>
    <mergeCell ref="A47:D50"/>
    <mergeCell ref="E47:K50"/>
    <mergeCell ref="L47:M47"/>
    <mergeCell ref="L48:M48"/>
    <mergeCell ref="L49:M49"/>
    <mergeCell ref="L50:M50"/>
    <mergeCell ref="M41:M42"/>
    <mergeCell ref="I42:J42"/>
    <mergeCell ref="C43:D43"/>
    <mergeCell ref="E43:I43"/>
    <mergeCell ref="J43:K43"/>
    <mergeCell ref="L43:M43"/>
    <mergeCell ref="J38:L38"/>
    <mergeCell ref="J39:L39"/>
    <mergeCell ref="A41:B43"/>
    <mergeCell ref="C41:D42"/>
    <mergeCell ref="E41:F42"/>
    <mergeCell ref="G41:H42"/>
    <mergeCell ref="I41:J41"/>
    <mergeCell ref="K41:L42"/>
    <mergeCell ref="A31:D31"/>
    <mergeCell ref="A15:C25"/>
    <mergeCell ref="D15:E15"/>
    <mergeCell ref="G15:I15"/>
    <mergeCell ref="L15:M15"/>
    <mergeCell ref="D24:K24"/>
    <mergeCell ref="D25:K25"/>
    <mergeCell ref="L25:M25"/>
    <mergeCell ref="J28:M28"/>
    <mergeCell ref="J30:L30"/>
    <mergeCell ref="D21:D23"/>
    <mergeCell ref="E21:E23"/>
    <mergeCell ref="F21:F23"/>
    <mergeCell ref="H21:I21"/>
    <mergeCell ref="J21:K21"/>
    <mergeCell ref="H22:I22"/>
    <mergeCell ref="J22:K22"/>
    <mergeCell ref="H23:I23"/>
    <mergeCell ref="J23:K23"/>
    <mergeCell ref="D18:D20"/>
    <mergeCell ref="E18:E20"/>
    <mergeCell ref="F18:F20"/>
    <mergeCell ref="H18:I18"/>
    <mergeCell ref="J18:K18"/>
    <mergeCell ref="H19:I19"/>
    <mergeCell ref="J19:K19"/>
    <mergeCell ref="H20:I20"/>
    <mergeCell ref="J20:K20"/>
    <mergeCell ref="D16:G16"/>
    <mergeCell ref="H16:M16"/>
    <mergeCell ref="D17:G17"/>
    <mergeCell ref="H17:I17"/>
    <mergeCell ref="J17:K17"/>
    <mergeCell ref="A7:C13"/>
    <mergeCell ref="G7:I8"/>
    <mergeCell ref="J8:M8"/>
    <mergeCell ref="H9:I9"/>
    <mergeCell ref="L9:M9"/>
    <mergeCell ref="G10:M10"/>
    <mergeCell ref="G11:I11"/>
    <mergeCell ref="L11:M12"/>
    <mergeCell ref="G12:I12"/>
    <mergeCell ref="K13:M13"/>
  </mergeCells>
  <phoneticPr fontId="3" type="noConversion"/>
  <hyperlinks>
    <hyperlink ref="L11" r:id="rId1" display="zeroline@nate.com" xr:uid="{DF56051A-8A5D-4844-B386-5DC2BFD584DD}"/>
  </hyperlinks>
  <pageMargins left="0.31496062992125984" right="0.31496062992125984" top="0.39370078740157483" bottom="0.35433070866141736" header="0" footer="0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7706-4DAB-489E-A0A8-EA3DC6C3361E}">
  <sheetPr>
    <pageSetUpPr fitToPage="1"/>
  </sheetPr>
  <dimension ref="A1:AR82"/>
  <sheetViews>
    <sheetView showGridLines="0" tabSelected="1" zoomScale="150" zoomScaleNormal="150" workbookViewId="0">
      <selection activeCell="H11" sqref="H11:T11"/>
    </sheetView>
  </sheetViews>
  <sheetFormatPr defaultColWidth="2.375" defaultRowHeight="16.5" customHeight="1" x14ac:dyDescent="0.3"/>
  <cols>
    <col min="1" max="3" width="1.875" style="39" customWidth="1"/>
    <col min="4" max="4" width="2.375" style="40"/>
    <col min="5" max="7" width="2.375" style="39"/>
    <col min="8" max="16" width="2.5" style="39" customWidth="1"/>
    <col min="17" max="19" width="1.875" style="39" customWidth="1"/>
    <col min="20" max="27" width="2.5" style="39" customWidth="1"/>
    <col min="28" max="29" width="2.375" style="39"/>
    <col min="30" max="34" width="2" style="39" customWidth="1"/>
    <col min="35" max="35" width="2.875" style="39" customWidth="1"/>
    <col min="36" max="39" width="2" style="39" customWidth="1"/>
    <col min="40" max="41" width="1.5" style="39" customWidth="1"/>
    <col min="42" max="43" width="2.375" style="39"/>
    <col min="44" max="44" width="8.75" style="39" customWidth="1"/>
    <col min="45" max="16384" width="2.375" style="39"/>
  </cols>
  <sheetData>
    <row r="1" spans="1:41" ht="14.25" thickBot="1" x14ac:dyDescent="0.35">
      <c r="A1" s="63" t="s">
        <v>179</v>
      </c>
      <c r="B1" s="68"/>
      <c r="C1" s="68"/>
      <c r="D1" s="69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7" t="s">
        <v>178</v>
      </c>
    </row>
    <row r="2" spans="1:41" ht="3.75" customHeight="1" x14ac:dyDescent="0.3"/>
    <row r="3" spans="1:41" s="36" customFormat="1" ht="16.5" customHeight="1" x14ac:dyDescent="0.3">
      <c r="D3" s="62"/>
      <c r="G3" s="66" t="s">
        <v>35</v>
      </c>
      <c r="H3" s="410">
        <v>2019</v>
      </c>
      <c r="I3" s="410"/>
      <c r="J3" s="410"/>
      <c r="K3" s="65" t="s">
        <v>177</v>
      </c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271" t="s">
        <v>176</v>
      </c>
      <c r="AE3" s="271"/>
      <c r="AF3" s="271"/>
      <c r="AG3" s="271"/>
      <c r="AH3" s="263" t="s">
        <v>175</v>
      </c>
      <c r="AI3" s="271"/>
      <c r="AJ3" s="271"/>
      <c r="AK3" s="271"/>
      <c r="AL3" s="271"/>
      <c r="AM3" s="271"/>
      <c r="AN3" s="271"/>
      <c r="AO3" s="271"/>
    </row>
    <row r="4" spans="1:41" s="36" customFormat="1" ht="16.5" customHeight="1" x14ac:dyDescent="0.3">
      <c r="A4" s="273" t="s">
        <v>174</v>
      </c>
      <c r="B4" s="411"/>
      <c r="C4" s="262"/>
      <c r="D4" s="412"/>
      <c r="E4" s="413"/>
      <c r="F4" s="414"/>
      <c r="G4" s="65"/>
      <c r="H4" s="415" t="s">
        <v>173</v>
      </c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7"/>
      <c r="AD4" s="271" t="s">
        <v>172</v>
      </c>
      <c r="AE4" s="271"/>
      <c r="AF4" s="271"/>
      <c r="AG4" s="271"/>
      <c r="AH4" s="263" t="s">
        <v>171</v>
      </c>
      <c r="AI4" s="271"/>
      <c r="AJ4" s="271"/>
      <c r="AK4" s="271"/>
      <c r="AL4" s="271"/>
      <c r="AM4" s="271"/>
      <c r="AN4" s="271"/>
      <c r="AO4" s="271"/>
    </row>
    <row r="5" spans="1:41" s="36" customFormat="1" ht="16.5" customHeight="1" x14ac:dyDescent="0.3">
      <c r="D5" s="62"/>
      <c r="G5" s="65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7"/>
      <c r="AD5" s="271" t="s">
        <v>170</v>
      </c>
      <c r="AE5" s="271"/>
      <c r="AF5" s="271"/>
      <c r="AG5" s="271"/>
      <c r="AH5" s="271"/>
      <c r="AI5" s="271"/>
      <c r="AJ5" s="271" t="s">
        <v>168</v>
      </c>
      <c r="AK5" s="271"/>
      <c r="AL5" s="271"/>
      <c r="AM5" s="271"/>
      <c r="AN5" s="271"/>
      <c r="AO5" s="271"/>
    </row>
    <row r="6" spans="1:41" s="36" customFormat="1" ht="16.5" customHeight="1" x14ac:dyDescent="0.3">
      <c r="D6" s="62"/>
      <c r="G6" s="65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7"/>
      <c r="AD6" s="271" t="s">
        <v>169</v>
      </c>
      <c r="AE6" s="271"/>
      <c r="AF6" s="271"/>
      <c r="AG6" s="271"/>
      <c r="AH6" s="271"/>
      <c r="AI6" s="271"/>
      <c r="AJ6" s="271" t="s">
        <v>168</v>
      </c>
      <c r="AK6" s="271"/>
      <c r="AL6" s="271"/>
      <c r="AM6" s="271"/>
      <c r="AN6" s="271"/>
      <c r="AO6" s="271"/>
    </row>
    <row r="7" spans="1:41" s="36" customFormat="1" ht="16.5" customHeight="1" x14ac:dyDescent="0.3">
      <c r="D7" s="62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271" t="s">
        <v>167</v>
      </c>
      <c r="AE7" s="271"/>
      <c r="AF7" s="271"/>
      <c r="AG7" s="418" t="s">
        <v>166</v>
      </c>
      <c r="AH7" s="419"/>
      <c r="AI7" s="419"/>
      <c r="AJ7" s="420" t="s">
        <v>165</v>
      </c>
      <c r="AK7" s="420"/>
      <c r="AL7" s="420"/>
      <c r="AM7" s="420"/>
      <c r="AN7" s="418" t="s">
        <v>164</v>
      </c>
      <c r="AO7" s="419"/>
    </row>
    <row r="8" spans="1:41" s="36" customFormat="1" ht="3.75" customHeight="1" thickBot="1" x14ac:dyDescent="0.35">
      <c r="A8" s="63"/>
      <c r="B8" s="63"/>
      <c r="C8" s="63"/>
      <c r="D8" s="64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4"/>
      <c r="AH8" s="64"/>
      <c r="AI8" s="64"/>
      <c r="AJ8" s="64"/>
      <c r="AK8" s="63"/>
      <c r="AL8" s="63"/>
      <c r="AM8" s="63"/>
      <c r="AN8" s="63"/>
      <c r="AO8" s="63"/>
    </row>
    <row r="9" spans="1:41" s="36" customFormat="1" ht="16.5" customHeight="1" x14ac:dyDescent="0.3">
      <c r="A9" s="36" t="s">
        <v>163</v>
      </c>
      <c r="D9" s="62"/>
    </row>
    <row r="10" spans="1:41" s="31" customFormat="1" ht="16.5" customHeight="1" x14ac:dyDescent="0.3">
      <c r="A10" s="60" t="s">
        <v>162</v>
      </c>
      <c r="B10" s="60"/>
      <c r="C10" s="60"/>
      <c r="D10" s="61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</row>
    <row r="11" spans="1:41" ht="16.5" customHeight="1" x14ac:dyDescent="0.3">
      <c r="A11" s="50" t="s">
        <v>161</v>
      </c>
      <c r="B11" s="50"/>
      <c r="C11" s="50"/>
      <c r="D11" s="53"/>
      <c r="E11" s="50"/>
      <c r="F11" s="50"/>
      <c r="G11" s="50"/>
      <c r="H11" s="421" t="s">
        <v>160</v>
      </c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2"/>
      <c r="U11" s="50" t="s">
        <v>159</v>
      </c>
      <c r="V11" s="50"/>
      <c r="W11" s="50"/>
      <c r="X11" s="50"/>
      <c r="Y11" s="50"/>
      <c r="Z11" s="50"/>
      <c r="AA11" s="423">
        <v>7301011234567</v>
      </c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423"/>
      <c r="AO11" s="423"/>
    </row>
    <row r="12" spans="1:41" ht="16.5" customHeight="1" x14ac:dyDescent="0.3">
      <c r="A12" s="50" t="s">
        <v>158</v>
      </c>
      <c r="B12" s="50"/>
      <c r="C12" s="50"/>
      <c r="D12" s="53"/>
      <c r="E12" s="50"/>
      <c r="F12" s="50"/>
      <c r="G12" s="50"/>
      <c r="H12" s="424" t="s">
        <v>157</v>
      </c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424"/>
      <c r="AL12" s="424"/>
      <c r="AM12" s="424"/>
      <c r="AN12" s="424"/>
      <c r="AO12" s="424"/>
    </row>
    <row r="13" spans="1:41" ht="16.5" customHeight="1" x14ac:dyDescent="0.3">
      <c r="A13" s="50" t="s">
        <v>156</v>
      </c>
      <c r="B13" s="50"/>
      <c r="C13" s="50"/>
      <c r="D13" s="53"/>
      <c r="E13" s="50"/>
      <c r="F13" s="50"/>
      <c r="G13" s="50"/>
      <c r="H13" s="425" t="str">
        <f>H12</f>
        <v>충청남도 천안시 서북구 오성로 103 , 111동 666호 (두정동,청풍아파트)</v>
      </c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  <c r="AM13" s="425"/>
      <c r="AN13" s="425"/>
      <c r="AO13" s="425"/>
    </row>
    <row r="14" spans="1:41" ht="16.5" customHeight="1" x14ac:dyDescent="0.3">
      <c r="A14" s="50" t="s">
        <v>155</v>
      </c>
      <c r="B14" s="50"/>
      <c r="C14" s="426" t="s">
        <v>154</v>
      </c>
      <c r="D14" s="426"/>
      <c r="E14" s="426"/>
      <c r="F14" s="426"/>
      <c r="G14" s="426"/>
      <c r="H14" s="427" t="s">
        <v>152</v>
      </c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8"/>
      <c r="U14" s="50" t="s">
        <v>153</v>
      </c>
      <c r="V14" s="50"/>
      <c r="W14" s="50"/>
      <c r="X14" s="50"/>
      <c r="Y14" s="50"/>
      <c r="Z14" s="50"/>
      <c r="AA14" s="427" t="s">
        <v>152</v>
      </c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</row>
    <row r="15" spans="1:41" ht="16.5" customHeight="1" x14ac:dyDescent="0.3">
      <c r="A15" s="50" t="s">
        <v>151</v>
      </c>
      <c r="B15" s="50"/>
      <c r="C15" s="50"/>
      <c r="D15" s="53"/>
      <c r="E15" s="50"/>
      <c r="F15" s="50"/>
      <c r="G15" s="50"/>
      <c r="H15" s="427" t="str">
        <f>H14</f>
        <v>070-7836-1641</v>
      </c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8"/>
      <c r="U15" s="50" t="s">
        <v>150</v>
      </c>
      <c r="V15" s="50"/>
      <c r="W15" s="50"/>
      <c r="X15" s="50"/>
      <c r="Y15" s="50"/>
      <c r="Z15" s="50"/>
      <c r="AA15" s="429" t="s">
        <v>49</v>
      </c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</row>
    <row r="16" spans="1:41" ht="2.25" customHeight="1" x14ac:dyDescent="0.3">
      <c r="A16" s="431" t="s">
        <v>149</v>
      </c>
      <c r="B16" s="431"/>
      <c r="C16" s="431"/>
      <c r="D16" s="431"/>
      <c r="E16" s="431"/>
      <c r="F16" s="431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</row>
    <row r="17" spans="1:41" ht="14.25" customHeight="1" x14ac:dyDescent="0.3">
      <c r="A17" s="324"/>
      <c r="B17" s="324"/>
      <c r="C17" s="324"/>
      <c r="D17" s="324"/>
      <c r="E17" s="324"/>
      <c r="F17" s="324"/>
      <c r="H17" s="59">
        <v>1</v>
      </c>
      <c r="I17" s="39" t="s">
        <v>148</v>
      </c>
      <c r="T17" s="59">
        <v>2</v>
      </c>
      <c r="U17" s="39" t="s">
        <v>147</v>
      </c>
      <c r="AE17" s="59">
        <v>3</v>
      </c>
      <c r="AF17" s="39" t="s">
        <v>138</v>
      </c>
    </row>
    <row r="18" spans="1:41" ht="2.25" customHeight="1" x14ac:dyDescent="0.3">
      <c r="A18" s="432"/>
      <c r="B18" s="432"/>
      <c r="C18" s="432"/>
      <c r="D18" s="432"/>
      <c r="E18" s="432"/>
      <c r="F18" s="43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</row>
    <row r="19" spans="1:41" ht="3.75" customHeight="1" x14ac:dyDescent="0.3"/>
    <row r="20" spans="1:41" ht="1.5" customHeight="1" x14ac:dyDescent="0.3"/>
    <row r="21" spans="1:41" ht="14.25" customHeight="1" x14ac:dyDescent="0.3">
      <c r="A21" s="433" t="s">
        <v>146</v>
      </c>
      <c r="B21" s="433"/>
      <c r="C21" s="433"/>
      <c r="D21" s="433"/>
      <c r="E21" s="433"/>
      <c r="F21" s="433"/>
      <c r="G21" s="433"/>
      <c r="H21" s="57">
        <v>11</v>
      </c>
      <c r="I21" s="39" t="s">
        <v>145</v>
      </c>
      <c r="L21" s="57">
        <v>12</v>
      </c>
      <c r="M21" s="39" t="s">
        <v>144</v>
      </c>
      <c r="P21" s="57">
        <v>14</v>
      </c>
      <c r="Q21" s="39" t="s">
        <v>143</v>
      </c>
      <c r="V21" s="57">
        <v>20</v>
      </c>
      <c r="W21" s="39" t="s">
        <v>142</v>
      </c>
      <c r="AA21" s="57">
        <v>31</v>
      </c>
      <c r="AB21" s="39" t="s">
        <v>141</v>
      </c>
      <c r="AG21" s="434">
        <v>32</v>
      </c>
      <c r="AH21" s="435"/>
      <c r="AI21" s="39" t="s">
        <v>140</v>
      </c>
    </row>
    <row r="22" spans="1:41" ht="1.5" customHeight="1" x14ac:dyDescent="0.3">
      <c r="A22" s="433"/>
      <c r="B22" s="433"/>
      <c r="C22" s="433"/>
      <c r="D22" s="433"/>
      <c r="E22" s="433"/>
      <c r="F22" s="433"/>
      <c r="G22" s="433"/>
    </row>
    <row r="23" spans="1:41" ht="3" customHeight="1" x14ac:dyDescent="0.3">
      <c r="A23" s="433"/>
      <c r="B23" s="433"/>
      <c r="C23" s="433"/>
      <c r="D23" s="433"/>
      <c r="E23" s="433"/>
      <c r="F23" s="433"/>
      <c r="G23" s="433"/>
    </row>
    <row r="24" spans="1:41" ht="1.5" customHeight="1" x14ac:dyDescent="0.3">
      <c r="A24" s="433"/>
      <c r="B24" s="433"/>
      <c r="C24" s="433"/>
      <c r="D24" s="433"/>
      <c r="E24" s="433"/>
      <c r="F24" s="433"/>
      <c r="G24" s="433"/>
    </row>
    <row r="25" spans="1:41" ht="16.5" customHeight="1" x14ac:dyDescent="0.3">
      <c r="A25" s="433"/>
      <c r="B25" s="433"/>
      <c r="C25" s="433"/>
      <c r="D25" s="433"/>
      <c r="E25" s="433"/>
      <c r="F25" s="433"/>
      <c r="G25" s="433"/>
      <c r="H25" s="57">
        <v>35</v>
      </c>
      <c r="I25" s="39" t="s">
        <v>139</v>
      </c>
      <c r="P25" s="57">
        <v>40</v>
      </c>
      <c r="Q25" s="39" t="s">
        <v>138</v>
      </c>
    </row>
    <row r="26" spans="1:41" ht="3" customHeight="1" x14ac:dyDescent="0.3">
      <c r="A26" s="43"/>
      <c r="B26" s="43"/>
      <c r="C26" s="43"/>
      <c r="D26" s="54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</row>
    <row r="27" spans="1:41" ht="1.5" customHeight="1" x14ac:dyDescent="0.3">
      <c r="A27" s="43"/>
      <c r="B27" s="43"/>
      <c r="C27" s="43"/>
      <c r="D27" s="5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</row>
    <row r="28" spans="1:41" ht="18.75" customHeight="1" x14ac:dyDescent="0.3">
      <c r="A28" s="55" t="s">
        <v>137</v>
      </c>
      <c r="B28" s="55"/>
      <c r="C28" s="55"/>
      <c r="D28" s="58"/>
      <c r="E28" s="55"/>
      <c r="F28" s="55"/>
      <c r="G28" s="55"/>
      <c r="H28" s="57">
        <v>10</v>
      </c>
      <c r="I28" s="55" t="s">
        <v>136</v>
      </c>
      <c r="J28" s="55"/>
      <c r="K28" s="55"/>
      <c r="L28" s="57">
        <v>20</v>
      </c>
      <c r="M28" s="55" t="s">
        <v>135</v>
      </c>
      <c r="N28" s="55"/>
      <c r="O28" s="55"/>
      <c r="P28" s="57">
        <v>30</v>
      </c>
      <c r="Q28" s="55" t="s">
        <v>134</v>
      </c>
      <c r="R28" s="55"/>
      <c r="S28" s="55"/>
      <c r="T28" s="55"/>
      <c r="U28" s="55"/>
      <c r="V28" s="56" t="s">
        <v>133</v>
      </c>
      <c r="W28" s="55" t="s">
        <v>132</v>
      </c>
      <c r="X28" s="55"/>
      <c r="Y28" s="55"/>
      <c r="Z28" s="55"/>
      <c r="AA28" s="56" t="s">
        <v>131</v>
      </c>
      <c r="AB28" s="55" t="s">
        <v>130</v>
      </c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</row>
    <row r="29" spans="1:41" ht="1.5" customHeight="1" x14ac:dyDescent="0.3">
      <c r="A29" s="43"/>
      <c r="B29" s="43"/>
      <c r="C29" s="43"/>
      <c r="D29" s="5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</row>
    <row r="30" spans="1:41" ht="18.75" customHeight="1" x14ac:dyDescent="0.3">
      <c r="A30" s="50" t="s">
        <v>129</v>
      </c>
      <c r="B30" s="50"/>
      <c r="C30" s="50"/>
      <c r="D30" s="53"/>
      <c r="E30" s="50"/>
      <c r="F30" s="50"/>
      <c r="G30" s="50"/>
      <c r="H30" s="52"/>
      <c r="I30" s="50" t="s">
        <v>128</v>
      </c>
      <c r="J30" s="50"/>
      <c r="K30" s="50"/>
      <c r="L30" s="50"/>
      <c r="M30" s="50"/>
      <c r="N30" s="436" t="s">
        <v>127</v>
      </c>
      <c r="O30" s="436"/>
      <c r="P30" s="436"/>
      <c r="Q30" s="436"/>
      <c r="R30" s="436"/>
      <c r="S30" s="436"/>
      <c r="T30" s="436"/>
      <c r="U30" s="50" t="s">
        <v>126</v>
      </c>
      <c r="V30" s="50"/>
      <c r="W30" s="50"/>
      <c r="X30" s="50"/>
      <c r="Y30" s="257" t="s">
        <v>125</v>
      </c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</row>
    <row r="31" spans="1:41" ht="22.5" customHeight="1" x14ac:dyDescent="0.3">
      <c r="A31" s="437" t="s">
        <v>124</v>
      </c>
      <c r="B31" s="438"/>
      <c r="C31" s="438"/>
      <c r="D31" s="438"/>
      <c r="E31" s="438"/>
      <c r="F31" s="439"/>
      <c r="G31" s="50" t="s">
        <v>123</v>
      </c>
      <c r="H31" s="50"/>
      <c r="I31" s="50"/>
      <c r="J31" s="440" t="s">
        <v>122</v>
      </c>
      <c r="K31" s="256"/>
      <c r="L31" s="256"/>
      <c r="M31" s="256"/>
      <c r="N31" s="256"/>
      <c r="O31" s="256"/>
      <c r="P31" s="50" t="s">
        <v>121</v>
      </c>
      <c r="Q31" s="50"/>
      <c r="R31" s="50"/>
      <c r="S31" s="50"/>
      <c r="T31" s="50"/>
      <c r="U31" s="50"/>
      <c r="V31" s="50"/>
      <c r="W31" s="441">
        <v>3128512345</v>
      </c>
      <c r="X31" s="441"/>
      <c r="Y31" s="441"/>
      <c r="Z31" s="441"/>
      <c r="AA31" s="441"/>
      <c r="AB31" s="441"/>
      <c r="AC31" s="441"/>
      <c r="AD31" s="51" t="s">
        <v>120</v>
      </c>
      <c r="AE31" s="50"/>
      <c r="AF31" s="50"/>
      <c r="AG31" s="50"/>
      <c r="AH31" s="50"/>
      <c r="AI31" s="427" t="s">
        <v>119</v>
      </c>
      <c r="AJ31" s="427"/>
      <c r="AK31" s="427"/>
      <c r="AL31" s="427"/>
      <c r="AM31" s="427"/>
      <c r="AN31" s="427"/>
      <c r="AO31" s="427"/>
    </row>
    <row r="32" spans="1:41" ht="16.5" customHeight="1" x14ac:dyDescent="0.3">
      <c r="A32" s="39" t="s">
        <v>118</v>
      </c>
    </row>
    <row r="33" spans="1:41" s="49" customFormat="1" ht="16.5" customHeight="1" x14ac:dyDescent="0.3">
      <c r="A33" s="319" t="s">
        <v>117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35"/>
      <c r="U33" s="331" t="s">
        <v>116</v>
      </c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</row>
    <row r="34" spans="1:41" ht="9.75" customHeight="1" x14ac:dyDescent="0.3">
      <c r="A34" s="431" t="s">
        <v>115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42"/>
      <c r="U34" s="444" t="s">
        <v>114</v>
      </c>
      <c r="V34" s="445"/>
      <c r="W34" s="448">
        <v>176180479</v>
      </c>
      <c r="X34" s="449"/>
      <c r="Y34" s="449"/>
      <c r="Z34" s="449"/>
      <c r="AA34" s="449"/>
      <c r="AB34" s="449"/>
      <c r="AC34" s="449"/>
      <c r="AD34" s="449"/>
      <c r="AE34" s="449"/>
      <c r="AF34" s="449"/>
      <c r="AG34" s="449"/>
      <c r="AH34" s="449"/>
      <c r="AI34" s="449"/>
      <c r="AJ34" s="449"/>
      <c r="AK34" s="449"/>
      <c r="AL34" s="449"/>
      <c r="AM34" s="449"/>
      <c r="AN34" s="449"/>
      <c r="AO34" s="449"/>
    </row>
    <row r="35" spans="1:41" ht="9.75" customHeight="1" x14ac:dyDescent="0.3">
      <c r="A35" s="432"/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43"/>
      <c r="U35" s="446"/>
      <c r="V35" s="447"/>
      <c r="W35" s="450">
        <v>174180479</v>
      </c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</row>
    <row r="36" spans="1:41" ht="9.75" customHeight="1" x14ac:dyDescent="0.3">
      <c r="A36" s="431" t="s">
        <v>113</v>
      </c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431"/>
      <c r="T36" s="442"/>
      <c r="U36" s="444" t="s">
        <v>112</v>
      </c>
      <c r="V36" s="445"/>
      <c r="W36" s="452">
        <f>VLOOKUP(W34,지율2018,3)</f>
        <v>3.8000000000000006E-2</v>
      </c>
      <c r="X36" s="453"/>
      <c r="Y36" s="453"/>
      <c r="Z36" s="453"/>
      <c r="AA36" s="453"/>
      <c r="AB36" s="453"/>
      <c r="AC36" s="453"/>
      <c r="AD36" s="453"/>
      <c r="AE36" s="453"/>
      <c r="AF36" s="453"/>
      <c r="AG36" s="453"/>
      <c r="AH36" s="453"/>
      <c r="AI36" s="453"/>
      <c r="AJ36" s="453"/>
      <c r="AK36" s="453"/>
      <c r="AL36" s="453"/>
      <c r="AM36" s="453"/>
      <c r="AN36" s="453"/>
      <c r="AO36" s="453"/>
    </row>
    <row r="37" spans="1:41" ht="9.75" customHeight="1" x14ac:dyDescent="0.3">
      <c r="A37" s="432"/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43"/>
      <c r="U37" s="446"/>
      <c r="V37" s="447"/>
      <c r="W37" s="454">
        <f>VLOOKUP(W35,지율2018,3)</f>
        <v>3.8000000000000006E-2</v>
      </c>
      <c r="X37" s="455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55"/>
      <c r="AJ37" s="455"/>
      <c r="AK37" s="455"/>
      <c r="AL37" s="455"/>
      <c r="AM37" s="455"/>
      <c r="AN37" s="455"/>
      <c r="AO37" s="455"/>
    </row>
    <row r="38" spans="1:41" ht="9.75" customHeight="1" x14ac:dyDescent="0.3">
      <c r="A38" s="431" t="s">
        <v>111</v>
      </c>
      <c r="B38" s="431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42"/>
      <c r="U38" s="444" t="s">
        <v>110</v>
      </c>
      <c r="V38" s="445"/>
      <c r="W38" s="448">
        <f>TRUNC(W34*VLOOKUP(W34,지율2018,3)+VLOOKUP(W34,지율2018,4),0)</f>
        <v>4754858</v>
      </c>
      <c r="X38" s="449"/>
      <c r="Y38" s="449"/>
      <c r="Z38" s="449"/>
      <c r="AA38" s="449"/>
      <c r="AB38" s="449"/>
      <c r="AC38" s="449"/>
      <c r="AD38" s="449"/>
      <c r="AE38" s="449"/>
      <c r="AF38" s="449"/>
      <c r="AG38" s="449"/>
      <c r="AH38" s="449"/>
      <c r="AI38" s="449"/>
      <c r="AJ38" s="449"/>
      <c r="AK38" s="449"/>
      <c r="AL38" s="449"/>
      <c r="AM38" s="449"/>
      <c r="AN38" s="449"/>
      <c r="AO38" s="449"/>
    </row>
    <row r="39" spans="1:41" ht="9.75" customHeight="1" x14ac:dyDescent="0.3">
      <c r="A39" s="432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43"/>
      <c r="U39" s="446"/>
      <c r="V39" s="447"/>
      <c r="W39" s="450">
        <f>TRUNC(W35*VLOOKUP(W35,지율2018,3)+VLOOKUP(W35,지율2018,4),0)</f>
        <v>4678858</v>
      </c>
      <c r="X39" s="451"/>
      <c r="Y39" s="451"/>
      <c r="Z39" s="451"/>
      <c r="AA39" s="451"/>
      <c r="AB39" s="451"/>
      <c r="AC39" s="451"/>
      <c r="AD39" s="451"/>
      <c r="AE39" s="451"/>
      <c r="AF39" s="451"/>
      <c r="AG39" s="451"/>
      <c r="AH39" s="451"/>
      <c r="AI39" s="451"/>
      <c r="AJ39" s="451"/>
      <c r="AK39" s="451"/>
      <c r="AL39" s="451"/>
      <c r="AM39" s="451"/>
      <c r="AN39" s="451"/>
      <c r="AO39" s="451"/>
    </row>
    <row r="40" spans="1:41" ht="9.75" customHeight="1" x14ac:dyDescent="0.3">
      <c r="A40" s="431" t="s">
        <v>109</v>
      </c>
      <c r="B40" s="431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42"/>
      <c r="U40" s="444" t="s">
        <v>108</v>
      </c>
      <c r="V40" s="445"/>
      <c r="W40" s="448">
        <v>1041560</v>
      </c>
      <c r="X40" s="449"/>
      <c r="Y40" s="449"/>
      <c r="Z40" s="449"/>
      <c r="AA40" s="449"/>
      <c r="AB40" s="449"/>
      <c r="AC40" s="449"/>
      <c r="AD40" s="449"/>
      <c r="AE40" s="449"/>
      <c r="AF40" s="449"/>
      <c r="AG40" s="449"/>
      <c r="AH40" s="449"/>
      <c r="AI40" s="449"/>
      <c r="AJ40" s="449"/>
      <c r="AK40" s="449"/>
      <c r="AL40" s="449"/>
      <c r="AM40" s="449"/>
      <c r="AN40" s="449"/>
      <c r="AO40" s="449"/>
    </row>
    <row r="41" spans="1:41" ht="9.75" customHeight="1" x14ac:dyDescent="0.3">
      <c r="A41" s="432"/>
      <c r="B41" s="432"/>
      <c r="C41" s="432"/>
      <c r="D41" s="432"/>
      <c r="E41" s="432"/>
      <c r="F41" s="432"/>
      <c r="G41" s="432"/>
      <c r="H41" s="432"/>
      <c r="I41" s="432"/>
      <c r="J41" s="432"/>
      <c r="K41" s="432"/>
      <c r="L41" s="432"/>
      <c r="M41" s="432"/>
      <c r="N41" s="432"/>
      <c r="O41" s="432"/>
      <c r="P41" s="432"/>
      <c r="Q41" s="432"/>
      <c r="R41" s="432"/>
      <c r="S41" s="432"/>
      <c r="T41" s="443"/>
      <c r="U41" s="446"/>
      <c r="V41" s="447"/>
      <c r="W41" s="450">
        <v>1024912</v>
      </c>
      <c r="X41" s="451"/>
      <c r="Y41" s="451"/>
      <c r="Z41" s="451"/>
      <c r="AA41" s="451"/>
      <c r="AB41" s="451"/>
      <c r="AC41" s="451"/>
      <c r="AD41" s="451"/>
      <c r="AE41" s="451"/>
      <c r="AF41" s="451"/>
      <c r="AG41" s="451"/>
      <c r="AH41" s="451"/>
      <c r="AI41" s="451"/>
      <c r="AJ41" s="451"/>
      <c r="AK41" s="451"/>
      <c r="AL41" s="451"/>
      <c r="AM41" s="451"/>
      <c r="AN41" s="451"/>
      <c r="AO41" s="451"/>
    </row>
    <row r="42" spans="1:41" ht="9.75" customHeight="1" x14ac:dyDescent="0.3">
      <c r="A42" s="431" t="s">
        <v>107</v>
      </c>
      <c r="B42" s="431"/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42"/>
      <c r="U42" s="444" t="s">
        <v>106</v>
      </c>
      <c r="V42" s="445"/>
      <c r="W42" s="448">
        <v>313440</v>
      </c>
      <c r="X42" s="449"/>
      <c r="Y42" s="449"/>
      <c r="Z42" s="449"/>
      <c r="AA42" s="449"/>
      <c r="AB42" s="449"/>
      <c r="AC42" s="449"/>
      <c r="AD42" s="449"/>
      <c r="AE42" s="449"/>
      <c r="AF42" s="449"/>
      <c r="AG42" s="449"/>
      <c r="AH42" s="449"/>
      <c r="AI42" s="449"/>
      <c r="AJ42" s="449"/>
      <c r="AK42" s="449"/>
      <c r="AL42" s="449"/>
      <c r="AM42" s="449"/>
      <c r="AN42" s="449"/>
      <c r="AO42" s="449"/>
    </row>
    <row r="43" spans="1:41" ht="9.75" customHeight="1" x14ac:dyDescent="0.3">
      <c r="A43" s="43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43"/>
      <c r="U43" s="446"/>
      <c r="V43" s="447"/>
      <c r="W43" s="450">
        <f>W42</f>
        <v>313440</v>
      </c>
      <c r="X43" s="451"/>
      <c r="Y43" s="451"/>
      <c r="Z43" s="451"/>
      <c r="AA43" s="451"/>
      <c r="AB43" s="451"/>
      <c r="AC43" s="451"/>
      <c r="AD43" s="451"/>
      <c r="AE43" s="451"/>
      <c r="AF43" s="451"/>
      <c r="AG43" s="451"/>
      <c r="AH43" s="451"/>
      <c r="AI43" s="451"/>
      <c r="AJ43" s="451"/>
      <c r="AK43" s="451"/>
      <c r="AL43" s="451"/>
      <c r="AM43" s="451"/>
      <c r="AN43" s="451"/>
      <c r="AO43" s="451"/>
    </row>
    <row r="44" spans="1:41" ht="9.75" customHeight="1" x14ac:dyDescent="0.3">
      <c r="A44" s="456" t="s">
        <v>105</v>
      </c>
      <c r="B44" s="431"/>
      <c r="C44" s="431"/>
      <c r="D44" s="442"/>
      <c r="E44" s="281" t="s">
        <v>104</v>
      </c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42"/>
      <c r="U44" s="444" t="s">
        <v>103</v>
      </c>
      <c r="V44" s="445"/>
      <c r="W44" s="448">
        <f>W38-W40-W42</f>
        <v>3399858</v>
      </c>
      <c r="X44" s="449"/>
      <c r="Y44" s="449"/>
      <c r="Z44" s="449"/>
      <c r="AA44" s="449"/>
      <c r="AB44" s="449"/>
      <c r="AC44" s="449"/>
      <c r="AD44" s="449"/>
      <c r="AE44" s="449"/>
      <c r="AF44" s="449"/>
      <c r="AG44" s="449"/>
      <c r="AH44" s="449"/>
      <c r="AI44" s="449"/>
      <c r="AJ44" s="449"/>
      <c r="AK44" s="449"/>
      <c r="AL44" s="449"/>
      <c r="AM44" s="449"/>
      <c r="AN44" s="449"/>
      <c r="AO44" s="449"/>
    </row>
    <row r="45" spans="1:41" ht="9.75" customHeight="1" x14ac:dyDescent="0.3">
      <c r="A45" s="324"/>
      <c r="B45" s="324"/>
      <c r="C45" s="324"/>
      <c r="D45" s="457"/>
      <c r="E45" s="458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43"/>
      <c r="U45" s="446"/>
      <c r="V45" s="447"/>
      <c r="W45" s="450">
        <f>W39-W41-W43</f>
        <v>3340506</v>
      </c>
      <c r="X45" s="451"/>
      <c r="Y45" s="451"/>
      <c r="Z45" s="451"/>
      <c r="AA45" s="451"/>
      <c r="AB45" s="451"/>
      <c r="AC45" s="451"/>
      <c r="AD45" s="451"/>
      <c r="AE45" s="451"/>
      <c r="AF45" s="451"/>
      <c r="AG45" s="451"/>
      <c r="AH45" s="451"/>
      <c r="AI45" s="451"/>
      <c r="AJ45" s="451"/>
      <c r="AK45" s="451"/>
      <c r="AL45" s="451"/>
      <c r="AM45" s="451"/>
      <c r="AN45" s="451"/>
      <c r="AO45" s="451"/>
    </row>
    <row r="46" spans="1:41" ht="9.75" customHeight="1" x14ac:dyDescent="0.3">
      <c r="A46" s="324"/>
      <c r="B46" s="324"/>
      <c r="C46" s="324"/>
      <c r="D46" s="457"/>
      <c r="E46" s="281" t="s">
        <v>102</v>
      </c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431"/>
      <c r="T46" s="442"/>
      <c r="U46" s="444" t="s">
        <v>101</v>
      </c>
      <c r="V46" s="445"/>
      <c r="W46" s="448"/>
      <c r="X46" s="449"/>
      <c r="Y46" s="449"/>
      <c r="Z46" s="449"/>
      <c r="AA46" s="449"/>
      <c r="AB46" s="449"/>
      <c r="AC46" s="449"/>
      <c r="AD46" s="449"/>
      <c r="AE46" s="449"/>
      <c r="AF46" s="449"/>
      <c r="AG46" s="449"/>
      <c r="AH46" s="449"/>
      <c r="AI46" s="449"/>
      <c r="AJ46" s="449"/>
      <c r="AK46" s="449"/>
      <c r="AL46" s="449"/>
      <c r="AM46" s="449"/>
      <c r="AN46" s="449"/>
      <c r="AO46" s="449"/>
    </row>
    <row r="47" spans="1:41" ht="9.75" customHeight="1" x14ac:dyDescent="0.3">
      <c r="A47" s="324"/>
      <c r="B47" s="324"/>
      <c r="C47" s="324"/>
      <c r="D47" s="457"/>
      <c r="E47" s="458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43"/>
      <c r="U47" s="446"/>
      <c r="V47" s="447"/>
      <c r="W47" s="450"/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51"/>
      <c r="AI47" s="451"/>
      <c r="AJ47" s="451"/>
      <c r="AK47" s="451"/>
      <c r="AL47" s="451"/>
      <c r="AM47" s="451"/>
      <c r="AN47" s="451"/>
      <c r="AO47" s="451"/>
    </row>
    <row r="48" spans="1:41" ht="9.75" customHeight="1" x14ac:dyDescent="0.3">
      <c r="A48" s="324"/>
      <c r="B48" s="324"/>
      <c r="C48" s="324"/>
      <c r="D48" s="457"/>
      <c r="E48" s="281" t="s">
        <v>100</v>
      </c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431"/>
      <c r="T48" s="442"/>
      <c r="U48" s="444" t="s">
        <v>99</v>
      </c>
      <c r="V48" s="445"/>
      <c r="W48" s="448">
        <f>W44+W46</f>
        <v>3399858</v>
      </c>
      <c r="X48" s="449"/>
      <c r="Y48" s="449"/>
      <c r="Z48" s="449"/>
      <c r="AA48" s="449"/>
      <c r="AB48" s="449"/>
      <c r="AC48" s="449"/>
      <c r="AD48" s="449"/>
      <c r="AE48" s="449"/>
      <c r="AF48" s="449"/>
      <c r="AG48" s="449"/>
      <c r="AH48" s="449"/>
      <c r="AI48" s="449"/>
      <c r="AJ48" s="449"/>
      <c r="AK48" s="449"/>
      <c r="AL48" s="449"/>
      <c r="AM48" s="449"/>
      <c r="AN48" s="449"/>
      <c r="AO48" s="449"/>
    </row>
    <row r="49" spans="1:41" ht="9.75" customHeight="1" x14ac:dyDescent="0.3">
      <c r="A49" s="432"/>
      <c r="B49" s="432"/>
      <c r="C49" s="432"/>
      <c r="D49" s="443"/>
      <c r="E49" s="458"/>
      <c r="F49" s="432"/>
      <c r="G49" s="432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T49" s="443"/>
      <c r="U49" s="446"/>
      <c r="V49" s="447"/>
      <c r="W49" s="450">
        <f>W45+W47</f>
        <v>3340506</v>
      </c>
      <c r="X49" s="451"/>
      <c r="Y49" s="451"/>
      <c r="Z49" s="451"/>
      <c r="AA49" s="451"/>
      <c r="AB49" s="451"/>
      <c r="AC49" s="451"/>
      <c r="AD49" s="451"/>
      <c r="AE49" s="451"/>
      <c r="AF49" s="451"/>
      <c r="AG49" s="451"/>
      <c r="AH49" s="451"/>
      <c r="AI49" s="451"/>
      <c r="AJ49" s="451"/>
      <c r="AK49" s="451"/>
      <c r="AL49" s="451"/>
      <c r="AM49" s="451"/>
      <c r="AN49" s="451"/>
      <c r="AO49" s="451"/>
    </row>
    <row r="50" spans="1:41" ht="9.75" customHeight="1" x14ac:dyDescent="0.3">
      <c r="A50" s="431" t="s">
        <v>98</v>
      </c>
      <c r="B50" s="431"/>
      <c r="C50" s="431"/>
      <c r="D50" s="442"/>
      <c r="E50" s="281" t="s">
        <v>97</v>
      </c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431"/>
      <c r="T50" s="442"/>
      <c r="U50" s="459">
        <v>0.02</v>
      </c>
      <c r="V50" s="445"/>
      <c r="W50" s="448"/>
      <c r="X50" s="449"/>
      <c r="Y50" s="449"/>
      <c r="Z50" s="449"/>
      <c r="AA50" s="449"/>
      <c r="AB50" s="449"/>
      <c r="AC50" s="449"/>
      <c r="AD50" s="449"/>
      <c r="AE50" s="449"/>
      <c r="AF50" s="449"/>
      <c r="AG50" s="449"/>
      <c r="AH50" s="449"/>
      <c r="AI50" s="449"/>
      <c r="AJ50" s="449"/>
      <c r="AK50" s="449"/>
      <c r="AL50" s="449"/>
      <c r="AM50" s="449"/>
      <c r="AN50" s="449"/>
      <c r="AO50" s="449"/>
    </row>
    <row r="51" spans="1:41" ht="9.75" customHeight="1" x14ac:dyDescent="0.3">
      <c r="A51" s="324"/>
      <c r="B51" s="324"/>
      <c r="C51" s="324"/>
      <c r="D51" s="457"/>
      <c r="E51" s="458"/>
      <c r="F51" s="432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443"/>
      <c r="U51" s="446"/>
      <c r="V51" s="447"/>
      <c r="W51" s="450"/>
      <c r="X51" s="451"/>
      <c r="Y51" s="451"/>
      <c r="Z51" s="451"/>
      <c r="AA51" s="451"/>
      <c r="AB51" s="451"/>
      <c r="AC51" s="451"/>
      <c r="AD51" s="451"/>
      <c r="AE51" s="451"/>
      <c r="AF51" s="451"/>
      <c r="AG51" s="451"/>
      <c r="AH51" s="451"/>
      <c r="AI51" s="451"/>
      <c r="AJ51" s="451"/>
      <c r="AK51" s="451"/>
      <c r="AL51" s="451"/>
      <c r="AM51" s="451"/>
      <c r="AN51" s="451"/>
      <c r="AO51" s="451"/>
    </row>
    <row r="52" spans="1:41" ht="9.75" customHeight="1" x14ac:dyDescent="0.3">
      <c r="A52" s="324"/>
      <c r="B52" s="324"/>
      <c r="C52" s="324"/>
      <c r="D52" s="457"/>
      <c r="E52" s="281" t="s">
        <v>96</v>
      </c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431"/>
      <c r="T52" s="442"/>
      <c r="U52" s="444" t="s">
        <v>95</v>
      </c>
      <c r="V52" s="445"/>
      <c r="W52" s="448"/>
      <c r="X52" s="449"/>
      <c r="Y52" s="449"/>
      <c r="Z52" s="449"/>
      <c r="AA52" s="449"/>
      <c r="AB52" s="449"/>
      <c r="AC52" s="449"/>
      <c r="AD52" s="449"/>
      <c r="AE52" s="449"/>
      <c r="AF52" s="449"/>
      <c r="AG52" s="449"/>
      <c r="AH52" s="449"/>
      <c r="AI52" s="449"/>
      <c r="AJ52" s="449"/>
      <c r="AK52" s="449"/>
      <c r="AL52" s="449"/>
      <c r="AM52" s="449"/>
      <c r="AN52" s="449"/>
      <c r="AO52" s="449"/>
    </row>
    <row r="53" spans="1:41" ht="9.75" customHeight="1" x14ac:dyDescent="0.3">
      <c r="A53" s="324"/>
      <c r="B53" s="324"/>
      <c r="C53" s="324"/>
      <c r="D53" s="457"/>
      <c r="E53" s="458"/>
      <c r="F53" s="432"/>
      <c r="G53" s="432"/>
      <c r="H53" s="432"/>
      <c r="I53" s="432"/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T53" s="443"/>
      <c r="U53" s="446"/>
      <c r="V53" s="447"/>
      <c r="W53" s="450"/>
      <c r="X53" s="451"/>
      <c r="Y53" s="451"/>
      <c r="Z53" s="451"/>
      <c r="AA53" s="451"/>
      <c r="AB53" s="451"/>
      <c r="AC53" s="451"/>
      <c r="AD53" s="451"/>
      <c r="AE53" s="451"/>
      <c r="AF53" s="451"/>
      <c r="AG53" s="451"/>
      <c r="AH53" s="451"/>
      <c r="AI53" s="451"/>
      <c r="AJ53" s="451"/>
      <c r="AK53" s="451"/>
      <c r="AL53" s="451"/>
      <c r="AM53" s="451"/>
      <c r="AN53" s="451"/>
      <c r="AO53" s="451"/>
    </row>
    <row r="54" spans="1:41" ht="9.75" customHeight="1" x14ac:dyDescent="0.3">
      <c r="A54" s="324"/>
      <c r="B54" s="324"/>
      <c r="C54" s="324"/>
      <c r="D54" s="457"/>
      <c r="E54" s="281" t="s">
        <v>94</v>
      </c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42"/>
      <c r="U54" s="444" t="s">
        <v>93</v>
      </c>
      <c r="V54" s="445"/>
      <c r="W54" s="448"/>
      <c r="X54" s="449"/>
      <c r="Y54" s="449"/>
      <c r="Z54" s="449"/>
      <c r="AA54" s="449"/>
      <c r="AB54" s="449"/>
      <c r="AC54" s="449"/>
      <c r="AD54" s="449"/>
      <c r="AE54" s="449"/>
      <c r="AF54" s="449"/>
      <c r="AG54" s="449"/>
      <c r="AH54" s="449"/>
      <c r="AI54" s="449"/>
      <c r="AJ54" s="449"/>
      <c r="AK54" s="449"/>
      <c r="AL54" s="449"/>
      <c r="AM54" s="449"/>
      <c r="AN54" s="449"/>
      <c r="AO54" s="449"/>
    </row>
    <row r="55" spans="1:41" ht="9.75" customHeight="1" x14ac:dyDescent="0.3">
      <c r="A55" s="324"/>
      <c r="B55" s="324"/>
      <c r="C55" s="324"/>
      <c r="D55" s="457"/>
      <c r="E55" s="458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  <c r="R55" s="432"/>
      <c r="S55" s="432"/>
      <c r="T55" s="443"/>
      <c r="U55" s="446"/>
      <c r="V55" s="447"/>
      <c r="W55" s="450"/>
      <c r="X55" s="451"/>
      <c r="Y55" s="451"/>
      <c r="Z55" s="451"/>
      <c r="AA55" s="451"/>
      <c r="AB55" s="451"/>
      <c r="AC55" s="451"/>
      <c r="AD55" s="451"/>
      <c r="AE55" s="451"/>
      <c r="AF55" s="451"/>
      <c r="AG55" s="451"/>
      <c r="AH55" s="451"/>
      <c r="AI55" s="451"/>
      <c r="AJ55" s="451"/>
      <c r="AK55" s="451"/>
      <c r="AL55" s="451"/>
      <c r="AM55" s="451"/>
      <c r="AN55" s="451"/>
      <c r="AO55" s="451"/>
    </row>
    <row r="56" spans="1:41" ht="9.75" customHeight="1" x14ac:dyDescent="0.3">
      <c r="A56" s="324"/>
      <c r="B56" s="324"/>
      <c r="C56" s="324"/>
      <c r="D56" s="457"/>
      <c r="E56" s="281" t="s">
        <v>92</v>
      </c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42"/>
      <c r="U56" s="444" t="s">
        <v>91</v>
      </c>
      <c r="V56" s="445"/>
      <c r="W56" s="448">
        <f>W50+W52+W54</f>
        <v>0</v>
      </c>
      <c r="X56" s="449"/>
      <c r="Y56" s="449"/>
      <c r="Z56" s="449"/>
      <c r="AA56" s="449"/>
      <c r="AB56" s="449"/>
      <c r="AC56" s="449"/>
      <c r="AD56" s="449"/>
      <c r="AE56" s="449"/>
      <c r="AF56" s="449"/>
      <c r="AG56" s="449"/>
      <c r="AH56" s="449"/>
      <c r="AI56" s="449"/>
      <c r="AJ56" s="449"/>
      <c r="AK56" s="449"/>
      <c r="AL56" s="449"/>
      <c r="AM56" s="449"/>
      <c r="AN56" s="449"/>
      <c r="AO56" s="449"/>
    </row>
    <row r="57" spans="1:41" ht="9.75" customHeight="1" x14ac:dyDescent="0.3">
      <c r="A57" s="432"/>
      <c r="B57" s="432"/>
      <c r="C57" s="432"/>
      <c r="D57" s="443"/>
      <c r="E57" s="458"/>
      <c r="F57" s="432"/>
      <c r="G57" s="432"/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43"/>
      <c r="U57" s="446"/>
      <c r="V57" s="447"/>
      <c r="W57" s="450">
        <f>W51+W53+W55</f>
        <v>0</v>
      </c>
      <c r="X57" s="451"/>
      <c r="Y57" s="451"/>
      <c r="Z57" s="451"/>
      <c r="AA57" s="451"/>
      <c r="AB57" s="451"/>
      <c r="AC57" s="451"/>
      <c r="AD57" s="451"/>
      <c r="AE57" s="451"/>
      <c r="AF57" s="451"/>
      <c r="AG57" s="451"/>
      <c r="AH57" s="451"/>
      <c r="AI57" s="451"/>
      <c r="AJ57" s="451"/>
      <c r="AK57" s="451"/>
      <c r="AL57" s="451"/>
      <c r="AM57" s="451"/>
      <c r="AN57" s="451"/>
      <c r="AO57" s="451"/>
    </row>
    <row r="58" spans="1:41" ht="9.75" customHeight="1" x14ac:dyDescent="0.3">
      <c r="A58" s="431" t="s">
        <v>90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  <c r="T58" s="442"/>
      <c r="U58" s="444" t="s">
        <v>89</v>
      </c>
      <c r="V58" s="445"/>
      <c r="W58" s="448"/>
      <c r="X58" s="449"/>
      <c r="Y58" s="449"/>
      <c r="Z58" s="449"/>
      <c r="AA58" s="449"/>
      <c r="AB58" s="449"/>
      <c r="AC58" s="449"/>
      <c r="AD58" s="449"/>
      <c r="AE58" s="449"/>
      <c r="AF58" s="449"/>
      <c r="AG58" s="449"/>
      <c r="AH58" s="449"/>
      <c r="AI58" s="449"/>
      <c r="AJ58" s="449"/>
      <c r="AK58" s="449"/>
      <c r="AL58" s="449"/>
      <c r="AM58" s="449"/>
      <c r="AN58" s="449"/>
      <c r="AO58" s="449"/>
    </row>
    <row r="59" spans="1:41" ht="9.75" customHeight="1" x14ac:dyDescent="0.3">
      <c r="A59" s="432"/>
      <c r="B59" s="432"/>
      <c r="C59" s="432"/>
      <c r="D59" s="432"/>
      <c r="E59" s="432"/>
      <c r="F59" s="432"/>
      <c r="G59" s="432"/>
      <c r="H59" s="432"/>
      <c r="I59" s="432"/>
      <c r="J59" s="432"/>
      <c r="K59" s="432"/>
      <c r="L59" s="432"/>
      <c r="M59" s="432"/>
      <c r="N59" s="432"/>
      <c r="O59" s="432"/>
      <c r="P59" s="432"/>
      <c r="Q59" s="432"/>
      <c r="R59" s="432"/>
      <c r="S59" s="432"/>
      <c r="T59" s="443"/>
      <c r="U59" s="446"/>
      <c r="V59" s="447"/>
      <c r="W59" s="450"/>
      <c r="X59" s="451"/>
      <c r="Y59" s="451"/>
      <c r="Z59" s="451"/>
      <c r="AA59" s="451"/>
      <c r="AB59" s="451"/>
      <c r="AC59" s="451"/>
      <c r="AD59" s="451"/>
      <c r="AE59" s="451"/>
      <c r="AF59" s="451"/>
      <c r="AG59" s="451"/>
      <c r="AH59" s="451"/>
      <c r="AI59" s="451"/>
      <c r="AJ59" s="451"/>
      <c r="AK59" s="451"/>
      <c r="AL59" s="451"/>
      <c r="AM59" s="451"/>
      <c r="AN59" s="451"/>
      <c r="AO59" s="451"/>
    </row>
    <row r="60" spans="1:41" ht="9.75" customHeight="1" x14ac:dyDescent="0.3">
      <c r="A60" s="431" t="s">
        <v>88</v>
      </c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1"/>
      <c r="O60" s="431"/>
      <c r="P60" s="431"/>
      <c r="Q60" s="431"/>
      <c r="R60" s="431"/>
      <c r="S60" s="431"/>
      <c r="T60" s="442"/>
      <c r="U60" s="444" t="s">
        <v>87</v>
      </c>
      <c r="V60" s="445"/>
      <c r="W60" s="448">
        <f>W48+W56+W58</f>
        <v>3399858</v>
      </c>
      <c r="X60" s="449"/>
      <c r="Y60" s="449"/>
      <c r="Z60" s="449"/>
      <c r="AA60" s="449"/>
      <c r="AB60" s="449"/>
      <c r="AC60" s="449"/>
      <c r="AD60" s="449"/>
      <c r="AE60" s="449"/>
      <c r="AF60" s="449"/>
      <c r="AG60" s="449"/>
      <c r="AH60" s="449"/>
      <c r="AI60" s="449"/>
      <c r="AJ60" s="449"/>
      <c r="AK60" s="449"/>
      <c r="AL60" s="449"/>
      <c r="AM60" s="449"/>
      <c r="AN60" s="449"/>
      <c r="AO60" s="449"/>
    </row>
    <row r="61" spans="1:41" ht="9.75" customHeight="1" x14ac:dyDescent="0.3">
      <c r="A61" s="432"/>
      <c r="B61" s="432"/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2"/>
      <c r="O61" s="432"/>
      <c r="P61" s="432"/>
      <c r="Q61" s="432"/>
      <c r="R61" s="432"/>
      <c r="S61" s="432"/>
      <c r="T61" s="443"/>
      <c r="U61" s="446"/>
      <c r="V61" s="447"/>
      <c r="W61" s="450">
        <f>W49+W57+W59</f>
        <v>3340506</v>
      </c>
      <c r="X61" s="451"/>
      <c r="Y61" s="451"/>
      <c r="Z61" s="451"/>
      <c r="AA61" s="451"/>
      <c r="AB61" s="451"/>
      <c r="AC61" s="451"/>
      <c r="AD61" s="451"/>
      <c r="AE61" s="451"/>
      <c r="AF61" s="451"/>
      <c r="AG61" s="451"/>
      <c r="AH61" s="451"/>
      <c r="AI61" s="451"/>
      <c r="AJ61" s="451"/>
      <c r="AK61" s="451"/>
      <c r="AL61" s="451"/>
      <c r="AM61" s="451"/>
      <c r="AN61" s="451"/>
      <c r="AO61" s="451"/>
    </row>
    <row r="62" spans="1:41" ht="9.75" customHeight="1" x14ac:dyDescent="0.3">
      <c r="A62" s="431" t="s">
        <v>86</v>
      </c>
      <c r="B62" s="431"/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42"/>
      <c r="U62" s="444" t="s">
        <v>85</v>
      </c>
      <c r="V62" s="445"/>
      <c r="W62" s="448">
        <v>270240</v>
      </c>
      <c r="X62" s="449"/>
      <c r="Y62" s="449"/>
      <c r="Z62" s="449"/>
      <c r="AA62" s="449"/>
      <c r="AB62" s="449"/>
      <c r="AC62" s="449"/>
      <c r="AD62" s="449"/>
      <c r="AE62" s="449"/>
      <c r="AF62" s="449"/>
      <c r="AG62" s="449"/>
      <c r="AH62" s="449"/>
      <c r="AI62" s="449"/>
      <c r="AJ62" s="449"/>
      <c r="AK62" s="449"/>
      <c r="AL62" s="449"/>
      <c r="AM62" s="449"/>
      <c r="AN62" s="449"/>
      <c r="AO62" s="449"/>
    </row>
    <row r="63" spans="1:41" ht="9.75" customHeight="1" x14ac:dyDescent="0.3">
      <c r="A63" s="432"/>
      <c r="B63" s="432"/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432"/>
      <c r="P63" s="432"/>
      <c r="Q63" s="432"/>
      <c r="R63" s="432"/>
      <c r="S63" s="432"/>
      <c r="T63" s="443"/>
      <c r="U63" s="446"/>
      <c r="V63" s="447"/>
      <c r="W63" s="450">
        <f>W62</f>
        <v>270240</v>
      </c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51"/>
      <c r="AI63" s="451"/>
      <c r="AJ63" s="451"/>
      <c r="AK63" s="451"/>
      <c r="AL63" s="451"/>
      <c r="AM63" s="451"/>
      <c r="AN63" s="451"/>
      <c r="AO63" s="451"/>
    </row>
    <row r="64" spans="1:41" ht="9.75" customHeight="1" x14ac:dyDescent="0.3">
      <c r="A64" s="431" t="s">
        <v>84</v>
      </c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42"/>
      <c r="U64" s="444" t="s">
        <v>83</v>
      </c>
      <c r="V64" s="445"/>
      <c r="W64" s="448">
        <f>W60-W62</f>
        <v>3129618</v>
      </c>
      <c r="X64" s="449"/>
      <c r="Y64" s="449"/>
      <c r="Z64" s="449"/>
      <c r="AA64" s="449"/>
      <c r="AB64" s="449"/>
      <c r="AC64" s="449"/>
      <c r="AD64" s="449"/>
      <c r="AE64" s="449"/>
      <c r="AF64" s="449"/>
      <c r="AG64" s="449"/>
      <c r="AH64" s="449"/>
      <c r="AI64" s="449"/>
      <c r="AJ64" s="449"/>
      <c r="AK64" s="449"/>
      <c r="AL64" s="449"/>
      <c r="AM64" s="449"/>
      <c r="AN64" s="449"/>
      <c r="AO64" s="449"/>
    </row>
    <row r="65" spans="1:44" ht="9.75" customHeight="1" x14ac:dyDescent="0.3">
      <c r="A65" s="432"/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43"/>
      <c r="U65" s="446"/>
      <c r="V65" s="447"/>
      <c r="W65" s="450">
        <f>W61-W63</f>
        <v>3070266</v>
      </c>
      <c r="X65" s="451"/>
      <c r="Y65" s="451"/>
      <c r="Z65" s="451"/>
      <c r="AA65" s="451"/>
      <c r="AB65" s="451"/>
      <c r="AC65" s="451"/>
      <c r="AD65" s="451"/>
      <c r="AE65" s="451"/>
      <c r="AF65" s="451"/>
      <c r="AG65" s="451"/>
      <c r="AH65" s="451"/>
      <c r="AI65" s="451"/>
      <c r="AJ65" s="451"/>
      <c r="AK65" s="451"/>
      <c r="AL65" s="451"/>
      <c r="AM65" s="451"/>
      <c r="AN65" s="451"/>
      <c r="AO65" s="451"/>
      <c r="AR65" s="48">
        <f>W65-W64</f>
        <v>-59352</v>
      </c>
    </row>
    <row r="66" spans="1:44" ht="13.5" x14ac:dyDescent="0.3">
      <c r="A66" s="39" t="s">
        <v>82</v>
      </c>
    </row>
    <row r="67" spans="1:44" ht="13.5" x14ac:dyDescent="0.3">
      <c r="A67" s="39" t="s">
        <v>81</v>
      </c>
    </row>
    <row r="68" spans="1:44" ht="13.5" x14ac:dyDescent="0.3">
      <c r="A68" s="39" t="s">
        <v>80</v>
      </c>
    </row>
    <row r="69" spans="1:44" ht="4.5" customHeight="1" x14ac:dyDescent="0.3"/>
    <row r="70" spans="1:44" ht="16.5" customHeight="1" x14ac:dyDescent="0.3">
      <c r="A70" s="460">
        <f ca="1">TODAY()</f>
        <v>44369</v>
      </c>
      <c r="B70" s="460"/>
      <c r="C70" s="460"/>
      <c r="D70" s="460"/>
      <c r="E70" s="460"/>
      <c r="F70" s="460"/>
      <c r="G70" s="460"/>
      <c r="H70" s="460"/>
      <c r="I70" s="460"/>
      <c r="J70" s="460"/>
      <c r="K70" s="460"/>
      <c r="L70" s="460"/>
      <c r="M70" s="460"/>
      <c r="X70" s="47" t="s">
        <v>79</v>
      </c>
      <c r="Y70" s="461" t="str">
        <f>H11</f>
        <v>주황규</v>
      </c>
      <c r="Z70" s="461"/>
      <c r="AA70" s="461"/>
      <c r="AB70" s="461"/>
      <c r="AC70" s="461"/>
      <c r="AD70" s="461"/>
      <c r="AE70" s="461"/>
      <c r="AF70" s="461"/>
      <c r="AG70" s="461"/>
      <c r="AH70" s="461"/>
      <c r="AN70" s="47" t="s">
        <v>20</v>
      </c>
    </row>
    <row r="71" spans="1:44" ht="16.5" customHeight="1" x14ac:dyDescent="0.3">
      <c r="A71" s="460"/>
      <c r="B71" s="460"/>
      <c r="C71" s="460"/>
      <c r="D71" s="460"/>
      <c r="E71" s="460"/>
      <c r="F71" s="460"/>
      <c r="G71" s="460"/>
      <c r="H71" s="460"/>
      <c r="I71" s="460"/>
      <c r="J71" s="460"/>
      <c r="K71" s="460"/>
      <c r="L71" s="460"/>
      <c r="M71" s="460"/>
      <c r="X71" s="47" t="s">
        <v>15</v>
      </c>
      <c r="Y71" s="461" t="str">
        <f>J31</f>
        <v>선우회계법인</v>
      </c>
      <c r="Z71" s="461"/>
      <c r="AA71" s="461"/>
      <c r="AB71" s="461"/>
      <c r="AC71" s="461"/>
      <c r="AD71" s="461"/>
      <c r="AE71" s="461"/>
      <c r="AF71" s="461"/>
      <c r="AG71" s="461"/>
      <c r="AH71" s="461"/>
      <c r="AN71" s="47" t="s">
        <v>20</v>
      </c>
    </row>
    <row r="72" spans="1:44" ht="7.5" customHeight="1" x14ac:dyDescent="0.3"/>
    <row r="73" spans="1:44" ht="16.5" customHeight="1" x14ac:dyDescent="0.3">
      <c r="A73" s="43"/>
      <c r="B73" s="462" t="s">
        <v>26</v>
      </c>
      <c r="C73" s="462"/>
      <c r="D73" s="462"/>
      <c r="E73" s="462"/>
      <c r="F73" s="462"/>
      <c r="G73" s="462"/>
      <c r="H73" s="462"/>
      <c r="I73" s="462"/>
      <c r="J73" s="462"/>
      <c r="K73" s="28" t="s">
        <v>78</v>
      </c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</row>
    <row r="74" spans="1:44" ht="13.5" x14ac:dyDescent="0.3">
      <c r="A74" s="431" t="s">
        <v>77</v>
      </c>
      <c r="B74" s="431"/>
      <c r="C74" s="431"/>
      <c r="D74" s="431"/>
      <c r="E74" s="442"/>
      <c r="G74" s="36" t="s">
        <v>76</v>
      </c>
      <c r="X74" s="36" t="s">
        <v>75</v>
      </c>
    </row>
    <row r="75" spans="1:44" ht="13.5" x14ac:dyDescent="0.3">
      <c r="A75" s="324"/>
      <c r="B75" s="324"/>
      <c r="C75" s="324"/>
      <c r="D75" s="324"/>
      <c r="E75" s="457"/>
      <c r="G75" s="36" t="s">
        <v>74</v>
      </c>
      <c r="X75" s="3" t="s">
        <v>73</v>
      </c>
    </row>
    <row r="76" spans="1:44" ht="13.5" x14ac:dyDescent="0.3">
      <c r="A76" s="324"/>
      <c r="B76" s="324"/>
      <c r="C76" s="324"/>
      <c r="D76" s="324"/>
      <c r="E76" s="457"/>
      <c r="G76" s="36" t="s">
        <v>72</v>
      </c>
      <c r="X76" s="3" t="s">
        <v>71</v>
      </c>
    </row>
    <row r="77" spans="1:44" ht="13.5" x14ac:dyDescent="0.3">
      <c r="A77" s="432"/>
      <c r="B77" s="432"/>
      <c r="C77" s="432"/>
      <c r="D77" s="432"/>
      <c r="E77" s="443"/>
      <c r="F77" s="46"/>
      <c r="G77" s="45" t="s">
        <v>70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4" t="s">
        <v>69</v>
      </c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</row>
    <row r="78" spans="1:44" ht="3.75" customHeight="1" x14ac:dyDescent="0.3"/>
    <row r="79" spans="1:44" s="3" customFormat="1" ht="11.25" x14ac:dyDescent="0.3">
      <c r="A79" s="3" t="s">
        <v>68</v>
      </c>
      <c r="D79" s="42"/>
    </row>
    <row r="80" spans="1:44" s="3" customFormat="1" ht="11.25" x14ac:dyDescent="0.3">
      <c r="B80" s="3" t="s">
        <v>67</v>
      </c>
      <c r="D80" s="42"/>
    </row>
    <row r="81" spans="2:41" ht="13.5" x14ac:dyDescent="0.3">
      <c r="B81" s="36" t="s">
        <v>66</v>
      </c>
    </row>
    <row r="82" spans="2:41" ht="16.5" customHeight="1" x14ac:dyDescent="0.3">
      <c r="AO82" s="41" t="s">
        <v>65</v>
      </c>
    </row>
  </sheetData>
  <mergeCells count="107">
    <mergeCell ref="A70:M71"/>
    <mergeCell ref="Y70:AH70"/>
    <mergeCell ref="Y71:AH71"/>
    <mergeCell ref="B73:J73"/>
    <mergeCell ref="A74:E77"/>
    <mergeCell ref="A62:T63"/>
    <mergeCell ref="U62:V63"/>
    <mergeCell ref="W62:AO62"/>
    <mergeCell ref="W63:AO63"/>
    <mergeCell ref="A64:T65"/>
    <mergeCell ref="W61:AO61"/>
    <mergeCell ref="U54:V55"/>
    <mergeCell ref="W54:AO54"/>
    <mergeCell ref="W55:AO55"/>
    <mergeCell ref="E56:T57"/>
    <mergeCell ref="U56:V57"/>
    <mergeCell ref="W56:AO56"/>
    <mergeCell ref="W57:AO57"/>
    <mergeCell ref="U64:V65"/>
    <mergeCell ref="W64:AO64"/>
    <mergeCell ref="W65:AO65"/>
    <mergeCell ref="A58:T59"/>
    <mergeCell ref="U58:V59"/>
    <mergeCell ref="W58:AO58"/>
    <mergeCell ref="W59:AO59"/>
    <mergeCell ref="A60:T61"/>
    <mergeCell ref="U60:V61"/>
    <mergeCell ref="W60:AO60"/>
    <mergeCell ref="A50:D57"/>
    <mergeCell ref="E50:T51"/>
    <mergeCell ref="U50:V51"/>
    <mergeCell ref="W50:AO50"/>
    <mergeCell ref="W51:AO51"/>
    <mergeCell ref="E52:T53"/>
    <mergeCell ref="U52:V53"/>
    <mergeCell ref="W52:AO52"/>
    <mergeCell ref="W53:AO53"/>
    <mergeCell ref="E54:T55"/>
    <mergeCell ref="A44:D49"/>
    <mergeCell ref="E44:T45"/>
    <mergeCell ref="U44:V45"/>
    <mergeCell ref="W44:AO44"/>
    <mergeCell ref="W45:AO45"/>
    <mergeCell ref="E46:T47"/>
    <mergeCell ref="U46:V47"/>
    <mergeCell ref="W46:AO46"/>
    <mergeCell ref="W47:AO47"/>
    <mergeCell ref="E48:T49"/>
    <mergeCell ref="U48:V49"/>
    <mergeCell ref="W48:AO48"/>
    <mergeCell ref="W49:AO49"/>
    <mergeCell ref="A38:T39"/>
    <mergeCell ref="U38:V39"/>
    <mergeCell ref="W38:AO38"/>
    <mergeCell ref="W39:AO39"/>
    <mergeCell ref="A40:T41"/>
    <mergeCell ref="U40:V41"/>
    <mergeCell ref="W40:AO40"/>
    <mergeCell ref="W41:AO41"/>
    <mergeCell ref="A42:T43"/>
    <mergeCell ref="U42:V43"/>
    <mergeCell ref="W42:AO42"/>
    <mergeCell ref="W43:AO43"/>
    <mergeCell ref="A33:T33"/>
    <mergeCell ref="U33:AO33"/>
    <mergeCell ref="A34:T35"/>
    <mergeCell ref="U34:V35"/>
    <mergeCell ref="W34:AO34"/>
    <mergeCell ref="W35:AO35"/>
    <mergeCell ref="A36:T37"/>
    <mergeCell ref="U36:V37"/>
    <mergeCell ref="W36:AO36"/>
    <mergeCell ref="W37:AO37"/>
    <mergeCell ref="H15:T15"/>
    <mergeCell ref="AA15:AO15"/>
    <mergeCell ref="A16:F18"/>
    <mergeCell ref="A21:G25"/>
    <mergeCell ref="AG21:AH21"/>
    <mergeCell ref="N30:T30"/>
    <mergeCell ref="Y30:AO30"/>
    <mergeCell ref="A31:F31"/>
    <mergeCell ref="J31:O31"/>
    <mergeCell ref="W31:AC31"/>
    <mergeCell ref="AI31:AO31"/>
    <mergeCell ref="AD7:AF7"/>
    <mergeCell ref="AG7:AI7"/>
    <mergeCell ref="AJ7:AM7"/>
    <mergeCell ref="AN7:AO7"/>
    <mergeCell ref="H11:T11"/>
    <mergeCell ref="AA11:AO11"/>
    <mergeCell ref="H12:AO12"/>
    <mergeCell ref="H13:AO13"/>
    <mergeCell ref="C14:G14"/>
    <mergeCell ref="H14:T14"/>
    <mergeCell ref="AA14:AO14"/>
    <mergeCell ref="H3:J3"/>
    <mergeCell ref="AD3:AG3"/>
    <mergeCell ref="AH3:AO3"/>
    <mergeCell ref="A4:C4"/>
    <mergeCell ref="D4:F4"/>
    <mergeCell ref="H4:AC6"/>
    <mergeCell ref="AD4:AG4"/>
    <mergeCell ref="AH4:AO4"/>
    <mergeCell ref="AD5:AI5"/>
    <mergeCell ref="AJ5:AO5"/>
    <mergeCell ref="AD6:AI6"/>
    <mergeCell ref="AJ6:AO6"/>
  </mergeCells>
  <phoneticPr fontId="3" type="noConversion"/>
  <hyperlinks>
    <hyperlink ref="AA15" r:id="rId1" display="zeroline@nate.com" xr:uid="{E9ECC023-9C33-476B-9753-2AD39EC2A9EE}"/>
    <hyperlink ref="U44" r:id="rId2" xr:uid="{D5017ADB-562A-4C74-8B0C-FE98DB904AF2}"/>
    <hyperlink ref="U64" r:id="rId3" xr:uid="{F6F7EE35-BE67-456D-9BBE-3D5C4BA58799}"/>
  </hyperlinks>
  <printOptions horizontalCentered="1" verticalCentered="1"/>
  <pageMargins left="0.19685039370078741" right="0.19685039370078741" top="0.35433070866141736" bottom="0.35433070866141736" header="0" footer="0"/>
  <pageSetup paperSize="9" scale="86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수정신고서</vt:lpstr>
      <vt:lpstr>경정청구서</vt:lpstr>
      <vt:lpstr>지방세 경정 청구서</vt:lpstr>
      <vt:lpstr>개인지방소득세</vt:lpstr>
      <vt:lpstr>개인지방소득세!Print_Area</vt:lpstr>
      <vt:lpstr>경정청구서!Print_Area</vt:lpstr>
      <vt:lpstr>수정신고서!Print_Area</vt:lpstr>
      <vt:lpstr>'지방세 경정 청구서'!Print_Area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2021-06-22T04:35:33Z</cp:lastPrinted>
  <dcterms:created xsi:type="dcterms:W3CDTF">2021-06-22T04:30:20Z</dcterms:created>
  <dcterms:modified xsi:type="dcterms:W3CDTF">2021-06-22T04:46:55Z</dcterms:modified>
</cp:coreProperties>
</file>