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Master\Desktop\2020년귀속 연말정산\1 - 에스엠테크(주)\"/>
    </mc:Choice>
  </mc:AlternateContent>
  <xr:revisionPtr revIDLastSave="0" documentId="13_ncr:1_{442363AC-1BF1-4CEC-8C03-6DC9EF305CBA}" xr6:coauthVersionLast="46" xr6:coauthVersionMax="46" xr10:uidLastSave="{00000000-0000-0000-0000-000000000000}"/>
  <bookViews>
    <workbookView xWindow="-60" yWindow="-60" windowWidth="28920" windowHeight="16320" activeTab="2" xr2:uid="{00000000-000D-0000-FFFF-FFFF00000000}"/>
  </bookViews>
  <sheets>
    <sheet name="감면대상명세서-목록(표지)" sheetId="2" r:id="rId1"/>
    <sheet name="중소기업취업감면(직원별 예시)" sheetId="1" r:id="rId2"/>
    <sheet name="중소기업취업감면(직원별) (입력)" sheetId="7" r:id="rId3"/>
    <sheet name="Sheet1" sheetId="9" r:id="rId4"/>
    <sheet name="명세서조회" sheetId="8" r:id="rId5"/>
    <sheet name="청년 3년 -&gt; 5년" sheetId="5" r:id="rId6"/>
    <sheet name="세법" sheetId="4" r:id="rId7"/>
    <sheet name="QA" sheetId="3" r:id="rId8"/>
  </sheets>
  <externalReferences>
    <externalReference r:id="rId9"/>
  </externalReferences>
  <definedNames>
    <definedName name="_xlnm.Print_Area" localSheetId="0">'감면대상명세서-목록(표지)'!$A$1:$K$42</definedName>
    <definedName name="_xlnm.Print_Area" localSheetId="1">'중소기업취업감면(직원별 예시)'!$A$1:$AJ$68</definedName>
    <definedName name="_xlnm.Print_Area" localSheetId="2">'중소기업취업감면(직원별) (입력)'!$A$1:$AJ$68</definedName>
    <definedName name="근로소득공제">'[1]신청서(1)'!$BI$48:$BO$52</definedName>
    <definedName name="세율">[1]안분!$I$9:$L$13</definedName>
  </definedNames>
  <calcPr calcId="181029"/>
</workbook>
</file>

<file path=xl/calcChain.xml><?xml version="1.0" encoding="utf-8"?>
<calcChain xmlns="http://schemas.openxmlformats.org/spreadsheetml/2006/main">
  <c r="M19" i="9" l="1"/>
  <c r="I37" i="9"/>
  <c r="I34" i="9"/>
  <c r="I29" i="9"/>
  <c r="I24" i="9"/>
  <c r="I18" i="9"/>
  <c r="H13" i="9"/>
  <c r="U43" i="7"/>
  <c r="AC41" i="7"/>
  <c r="AX20" i="7"/>
  <c r="AT20" i="7"/>
  <c r="AV19" i="7"/>
  <c r="AU19" i="7"/>
  <c r="AU18" i="7"/>
  <c r="AU17" i="7"/>
  <c r="AP17" i="7"/>
  <c r="AM17" i="7"/>
  <c r="I17" i="7"/>
  <c r="AU16" i="7"/>
  <c r="AP16" i="7"/>
  <c r="AU15" i="7"/>
  <c r="AP15" i="7"/>
  <c r="AM14" i="7"/>
  <c r="AO14" i="7" s="1"/>
  <c r="AD14" i="7"/>
  <c r="AM12" i="7" s="1"/>
  <c r="Z10" i="7"/>
  <c r="Z9" i="7"/>
  <c r="Z8" i="7"/>
  <c r="Z7" i="7"/>
  <c r="AX5" i="7"/>
  <c r="AV5" i="7"/>
  <c r="AW5" i="7" s="1"/>
  <c r="AS5" i="7"/>
  <c r="AT5" i="7" s="1"/>
  <c r="AR5" i="7"/>
  <c r="AP5" i="7"/>
  <c r="AQ5" i="7" s="1"/>
  <c r="AO5" i="7"/>
  <c r="AM5" i="7"/>
  <c r="AN5" i="7" s="1"/>
  <c r="A4" i="7"/>
  <c r="J14" i="7" l="1"/>
  <c r="R19" i="7" s="1"/>
  <c r="F25" i="7" s="1"/>
  <c r="X25" i="7" s="1"/>
  <c r="AY5" i="7"/>
  <c r="AU5" i="7"/>
  <c r="AV19" i="1"/>
  <c r="AU19" i="1"/>
  <c r="X31" i="7" l="1"/>
  <c r="J19" i="7"/>
  <c r="F31" i="7"/>
  <c r="C35" i="7" s="1"/>
  <c r="G35" i="7" s="1"/>
  <c r="C29" i="7"/>
  <c r="G29" i="7" s="1"/>
  <c r="AM17" i="1"/>
  <c r="I17" i="1" l="1"/>
  <c r="Z10" i="1"/>
  <c r="Z9" i="1"/>
  <c r="Z8" i="1"/>
  <c r="Z7" i="1"/>
  <c r="G22" i="2" l="1"/>
  <c r="G14" i="2"/>
  <c r="A4" i="1"/>
  <c r="AT20" i="1"/>
  <c r="AX20" i="1"/>
  <c r="AP17" i="1"/>
  <c r="AP16" i="1"/>
  <c r="AP15" i="1"/>
  <c r="AU18" i="1"/>
  <c r="AU17" i="1"/>
  <c r="AU16" i="1"/>
  <c r="AU15" i="1"/>
  <c r="H19" i="2"/>
  <c r="H17" i="2"/>
  <c r="H15" i="2"/>
  <c r="G23" i="2"/>
  <c r="G21" i="2"/>
  <c r="G19" i="2"/>
  <c r="G17" i="2"/>
  <c r="G13" i="2"/>
  <c r="G15" i="2"/>
  <c r="AJ24" i="2"/>
  <c r="AH24" i="2"/>
  <c r="AI24" i="2" s="1"/>
  <c r="AE24" i="2"/>
  <c r="AF24" i="2" s="1"/>
  <c r="AD24" i="2"/>
  <c r="AB24" i="2"/>
  <c r="AC24" i="2" s="1"/>
  <c r="AA24" i="2"/>
  <c r="Y24" i="2"/>
  <c r="Z24" i="2" s="1"/>
  <c r="AJ22" i="2"/>
  <c r="AH22" i="2"/>
  <c r="AI22" i="2" s="1"/>
  <c r="AE22" i="2"/>
  <c r="AF22" i="2" s="1"/>
  <c r="AD22" i="2"/>
  <c r="AB22" i="2"/>
  <c r="AC22" i="2" s="1"/>
  <c r="AA22" i="2"/>
  <c r="Y22" i="2"/>
  <c r="Z22" i="2" s="1"/>
  <c r="AJ20" i="2"/>
  <c r="AH20" i="2"/>
  <c r="AI20" i="2" s="1"/>
  <c r="AE20" i="2"/>
  <c r="AF20" i="2" s="1"/>
  <c r="AD20" i="2"/>
  <c r="AB20" i="2"/>
  <c r="AC20" i="2" s="1"/>
  <c r="AA20" i="2"/>
  <c r="Y20" i="2"/>
  <c r="Z20" i="2" s="1"/>
  <c r="AJ18" i="2"/>
  <c r="AH18" i="2"/>
  <c r="AI18" i="2" s="1"/>
  <c r="AE18" i="2"/>
  <c r="AF18" i="2" s="1"/>
  <c r="AD18" i="2"/>
  <c r="AB18" i="2"/>
  <c r="AC18" i="2" s="1"/>
  <c r="AA18" i="2"/>
  <c r="Y18" i="2"/>
  <c r="Z18" i="2" s="1"/>
  <c r="AJ16" i="2"/>
  <c r="AH16" i="2"/>
  <c r="AI16" i="2" s="1"/>
  <c r="AE16" i="2"/>
  <c r="AF16" i="2" s="1"/>
  <c r="AD16" i="2"/>
  <c r="AB16" i="2"/>
  <c r="AC16" i="2" s="1"/>
  <c r="AA16" i="2"/>
  <c r="Y16" i="2"/>
  <c r="Z16" i="2" s="1"/>
  <c r="AB14" i="2"/>
  <c r="AP5" i="1"/>
  <c r="AQ5" i="1" s="1"/>
  <c r="AJ14" i="2"/>
  <c r="AH14" i="2"/>
  <c r="AI14" i="2" s="1"/>
  <c r="AE14" i="2"/>
  <c r="AF14" i="2" s="1"/>
  <c r="AK14" i="2" s="1"/>
  <c r="AD14" i="2"/>
  <c r="AC14" i="2"/>
  <c r="AA14" i="2"/>
  <c r="Y14" i="2"/>
  <c r="Z14" i="2" s="1"/>
  <c r="T23" i="2"/>
  <c r="T22" i="2"/>
  <c r="S23" i="2" s="1"/>
  <c r="T21" i="2"/>
  <c r="S22" i="2" s="1"/>
  <c r="H16" i="2" s="1"/>
  <c r="S21" i="2"/>
  <c r="G24" i="2" s="1"/>
  <c r="I24" i="2"/>
  <c r="J24" i="2" s="1"/>
  <c r="I22" i="2"/>
  <c r="J22" i="2" s="1"/>
  <c r="I20" i="2"/>
  <c r="J20" i="2" s="1"/>
  <c r="I18" i="2"/>
  <c r="J18" i="2" s="1"/>
  <c r="I16" i="2"/>
  <c r="J16" i="2" s="1"/>
  <c r="I14" i="2"/>
  <c r="J14" i="2" s="1"/>
  <c r="M24" i="2"/>
  <c r="H23" i="2" s="1"/>
  <c r="M22" i="2"/>
  <c r="F21" i="2" s="1"/>
  <c r="M20" i="2"/>
  <c r="F19" i="2" s="1"/>
  <c r="M18" i="2"/>
  <c r="M16" i="2"/>
  <c r="M14" i="2"/>
  <c r="H13" i="2" s="1"/>
  <c r="AM14" i="1"/>
  <c r="AO14" i="1" s="1"/>
  <c r="G31" i="2"/>
  <c r="H29" i="2"/>
  <c r="A15" i="2"/>
  <c r="A17" i="2" s="1"/>
  <c r="A19" i="2" s="1"/>
  <c r="A21" i="2" s="1"/>
  <c r="A23" i="2" s="1"/>
  <c r="AC41" i="1"/>
  <c r="AM5" i="1"/>
  <c r="AN5" i="1" s="1"/>
  <c r="AO5" i="1"/>
  <c r="AR5" i="1"/>
  <c r="AS5" i="1"/>
  <c r="AT5" i="1" s="1"/>
  <c r="AV5" i="1"/>
  <c r="AW5" i="1" s="1"/>
  <c r="AX5" i="1"/>
  <c r="AD14" i="1"/>
  <c r="U43" i="1"/>
  <c r="H24" i="2" l="1"/>
  <c r="AM12" i="1"/>
  <c r="H18" i="2"/>
  <c r="J14" i="1"/>
  <c r="H20" i="2"/>
  <c r="G18" i="2"/>
  <c r="H14" i="2"/>
  <c r="H22" i="2"/>
  <c r="G20" i="2"/>
  <c r="G16" i="2"/>
  <c r="F23" i="2"/>
  <c r="H21" i="2"/>
  <c r="F17" i="2"/>
  <c r="F15" i="2"/>
  <c r="AK24" i="2"/>
  <c r="AG24" i="2"/>
  <c r="AK22" i="2"/>
  <c r="AG22" i="2"/>
  <c r="AK20" i="2"/>
  <c r="AG20" i="2"/>
  <c r="AK18" i="2"/>
  <c r="AG18" i="2"/>
  <c r="AK16" i="2"/>
  <c r="AG16" i="2"/>
  <c r="AG14" i="2"/>
  <c r="F13" i="2"/>
  <c r="AU5" i="1"/>
  <c r="AY5" i="1"/>
  <c r="J19" i="1" l="1"/>
  <c r="R19" i="1"/>
  <c r="F25" i="1" s="1"/>
  <c r="C29" i="1" s="1"/>
  <c r="F31" i="1" l="1"/>
  <c r="C35" i="1" s="1"/>
  <c r="G35" i="1" s="1"/>
  <c r="X25" i="1"/>
  <c r="X31" i="1"/>
  <c r="G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user</author>
  </authors>
  <commentList>
    <comment ref="E12" authorId="0" shapeId="0" xr:uid="{00000000-0006-0000-0000-000001000000}">
      <text>
        <r>
          <rPr>
            <b/>
            <sz val="9"/>
            <color indexed="81"/>
            <rFont val="Tahoma"/>
            <family val="2"/>
          </rPr>
          <t xml:space="preserve"> 1. "</t>
        </r>
        <r>
          <rPr>
            <b/>
            <sz val="9"/>
            <color indexed="81"/>
            <rFont val="돋움"/>
            <family val="3"/>
            <charset val="129"/>
          </rPr>
          <t>취업자</t>
        </r>
        <r>
          <rPr>
            <b/>
            <sz val="9"/>
            <color indexed="81"/>
            <rFont val="Tahoma"/>
            <family val="2"/>
          </rPr>
          <t xml:space="preserve"> </t>
        </r>
        <r>
          <rPr>
            <b/>
            <sz val="9"/>
            <color indexed="81"/>
            <rFont val="돋움"/>
            <family val="3"/>
            <charset val="129"/>
          </rPr>
          <t>유형</t>
        </r>
        <r>
          <rPr>
            <b/>
            <sz val="9"/>
            <color indexed="81"/>
            <rFont val="Tahoma"/>
            <family val="2"/>
          </rPr>
          <t>"</t>
        </r>
        <r>
          <rPr>
            <b/>
            <sz val="9"/>
            <color indexed="81"/>
            <rFont val="돋움"/>
            <family val="3"/>
            <charset val="129"/>
          </rPr>
          <t>은</t>
        </r>
        <r>
          <rPr>
            <b/>
            <sz val="9"/>
            <color indexed="81"/>
            <rFont val="Tahoma"/>
            <family val="2"/>
          </rPr>
          <t xml:space="preserve"> ‘</t>
        </r>
        <r>
          <rPr>
            <b/>
            <sz val="9"/>
            <color indexed="81"/>
            <rFont val="돋움"/>
            <family val="3"/>
            <charset val="129"/>
          </rPr>
          <t>청년</t>
        </r>
        <r>
          <rPr>
            <b/>
            <sz val="9"/>
            <color indexed="81"/>
            <rFont val="Tahoma"/>
            <family val="2"/>
          </rPr>
          <t>’, ‘60</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사람</t>
        </r>
        <r>
          <rPr>
            <b/>
            <sz val="9"/>
            <color indexed="81"/>
            <rFont val="Tahoma"/>
            <family val="2"/>
          </rPr>
          <t>’, ‘</t>
        </r>
        <r>
          <rPr>
            <b/>
            <sz val="9"/>
            <color indexed="81"/>
            <rFont val="돋움"/>
            <family val="3"/>
            <charset val="129"/>
          </rPr>
          <t>장애인</t>
        </r>
        <r>
          <rPr>
            <b/>
            <sz val="9"/>
            <color indexed="81"/>
            <rFont val="Tahoma"/>
            <family val="2"/>
          </rPr>
          <t>’,'</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t>
        </r>
        <r>
          <rPr>
            <b/>
            <sz val="9"/>
            <color indexed="81"/>
            <rFont val="돋움"/>
            <family val="3"/>
            <charset val="129"/>
          </rPr>
          <t>으로</t>
        </r>
        <r>
          <rPr>
            <b/>
            <sz val="9"/>
            <color indexed="81"/>
            <rFont val="Tahoma"/>
            <family val="2"/>
          </rPr>
          <t xml:space="preserve"> </t>
        </r>
        <r>
          <rPr>
            <b/>
            <sz val="9"/>
            <color indexed="81"/>
            <rFont val="돋움"/>
            <family val="3"/>
            <charset val="129"/>
          </rPr>
          <t>구분하여</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G12" authorId="0" shapeId="0" xr:uid="{00000000-0006-0000-0000-000002000000}">
      <text>
        <r>
          <rPr>
            <b/>
            <sz val="9"/>
            <color indexed="81"/>
            <rFont val="Tahoma"/>
            <family val="2"/>
          </rPr>
          <t>2. "</t>
        </r>
        <r>
          <rPr>
            <b/>
            <sz val="9"/>
            <color indexed="81"/>
            <rFont val="돋움"/>
            <family val="3"/>
            <charset val="129"/>
          </rPr>
          <t>병역근무기간</t>
        </r>
        <r>
          <rPr>
            <b/>
            <sz val="9"/>
            <color indexed="81"/>
            <rFont val="Tahoma"/>
            <family val="2"/>
          </rPr>
          <t>"</t>
        </r>
        <r>
          <rPr>
            <b/>
            <sz val="9"/>
            <color indexed="81"/>
            <rFont val="돋움"/>
            <family val="3"/>
            <charset val="129"/>
          </rPr>
          <t>과</t>
        </r>
        <r>
          <rPr>
            <b/>
            <sz val="9"/>
            <color indexed="81"/>
            <rFont val="Tahoma"/>
            <family val="2"/>
          </rPr>
          <t xml:space="preserve"> "</t>
        </r>
        <r>
          <rPr>
            <b/>
            <sz val="9"/>
            <color indexed="81"/>
            <rFont val="돋움"/>
            <family val="3"/>
            <charset val="129"/>
          </rPr>
          <t>병역근무기간</t>
        </r>
        <r>
          <rPr>
            <b/>
            <sz val="9"/>
            <color indexed="81"/>
            <rFont val="Tahoma"/>
            <family val="2"/>
          </rPr>
          <t xml:space="preserve"> </t>
        </r>
        <r>
          <rPr>
            <b/>
            <sz val="9"/>
            <color indexed="81"/>
            <rFont val="돋움"/>
            <family val="3"/>
            <charset val="129"/>
          </rPr>
          <t>차감</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연령</t>
        </r>
        <r>
          <rPr>
            <b/>
            <sz val="9"/>
            <color indexed="81"/>
            <rFont val="Tahoma"/>
            <family val="2"/>
          </rPr>
          <t>"</t>
        </r>
        <r>
          <rPr>
            <b/>
            <sz val="9"/>
            <color indexed="81"/>
            <rFont val="돋움"/>
            <family val="3"/>
            <charset val="129"/>
          </rPr>
          <t>은</t>
        </r>
        <r>
          <rPr>
            <b/>
            <sz val="9"/>
            <color indexed="81"/>
            <rFont val="Tahoma"/>
            <family val="2"/>
          </rPr>
          <t xml:space="preserve"> </t>
        </r>
        <r>
          <rPr>
            <b/>
            <sz val="9"/>
            <color indexed="81"/>
            <rFont val="돋움"/>
            <family val="3"/>
            <charset val="129"/>
          </rPr>
          <t>취업자</t>
        </r>
        <r>
          <rPr>
            <b/>
            <sz val="9"/>
            <color indexed="81"/>
            <rFont val="Tahoma"/>
            <family val="2"/>
          </rPr>
          <t xml:space="preserve"> </t>
        </r>
        <r>
          <rPr>
            <b/>
            <sz val="9"/>
            <color indexed="81"/>
            <rFont val="돋움"/>
            <family val="3"/>
            <charset val="129"/>
          </rPr>
          <t>유형이</t>
        </r>
        <r>
          <rPr>
            <b/>
            <sz val="9"/>
            <color indexed="81"/>
            <rFont val="Tahoma"/>
            <family val="2"/>
          </rPr>
          <t xml:space="preserve"> ‘</t>
        </r>
        <r>
          <rPr>
            <b/>
            <sz val="9"/>
            <color indexed="81"/>
            <rFont val="돋움"/>
            <family val="3"/>
            <charset val="129"/>
          </rPr>
          <t>청년</t>
        </r>
        <r>
          <rPr>
            <b/>
            <sz val="9"/>
            <color indexed="81"/>
            <rFont val="Tahoma"/>
            <family val="2"/>
          </rPr>
          <t>’</t>
        </r>
        <r>
          <rPr>
            <b/>
            <sz val="9"/>
            <color indexed="81"/>
            <rFont val="돋움"/>
            <family val="3"/>
            <charset val="129"/>
          </rPr>
          <t>인</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H12" authorId="0" shapeId="0" xr:uid="{00000000-0006-0000-0000-000003000000}">
      <text>
        <r>
          <rPr>
            <b/>
            <sz val="9"/>
            <color indexed="81"/>
            <rFont val="Tahoma"/>
            <family val="2"/>
          </rPr>
          <t>2. "</t>
        </r>
        <r>
          <rPr>
            <b/>
            <sz val="9"/>
            <color indexed="81"/>
            <rFont val="돋움"/>
            <family val="3"/>
            <charset val="129"/>
          </rPr>
          <t>병역근무기간</t>
        </r>
        <r>
          <rPr>
            <b/>
            <sz val="9"/>
            <color indexed="81"/>
            <rFont val="Tahoma"/>
            <family val="2"/>
          </rPr>
          <t>"</t>
        </r>
        <r>
          <rPr>
            <b/>
            <sz val="9"/>
            <color indexed="81"/>
            <rFont val="돋움"/>
            <family val="3"/>
            <charset val="129"/>
          </rPr>
          <t>과</t>
        </r>
        <r>
          <rPr>
            <b/>
            <sz val="9"/>
            <color indexed="81"/>
            <rFont val="Tahoma"/>
            <family val="2"/>
          </rPr>
          <t xml:space="preserve"> "</t>
        </r>
        <r>
          <rPr>
            <b/>
            <sz val="9"/>
            <color indexed="81"/>
            <rFont val="돋움"/>
            <family val="3"/>
            <charset val="129"/>
          </rPr>
          <t>병역근무기간</t>
        </r>
        <r>
          <rPr>
            <b/>
            <sz val="9"/>
            <color indexed="81"/>
            <rFont val="Tahoma"/>
            <family val="2"/>
          </rPr>
          <t xml:space="preserve"> </t>
        </r>
        <r>
          <rPr>
            <b/>
            <sz val="9"/>
            <color indexed="81"/>
            <rFont val="돋움"/>
            <family val="3"/>
            <charset val="129"/>
          </rPr>
          <t>차감</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연령</t>
        </r>
        <r>
          <rPr>
            <b/>
            <sz val="9"/>
            <color indexed="81"/>
            <rFont val="Tahoma"/>
            <family val="2"/>
          </rPr>
          <t>"</t>
        </r>
        <r>
          <rPr>
            <b/>
            <sz val="9"/>
            <color indexed="81"/>
            <rFont val="돋움"/>
            <family val="3"/>
            <charset val="129"/>
          </rPr>
          <t>은</t>
        </r>
        <r>
          <rPr>
            <b/>
            <sz val="9"/>
            <color indexed="81"/>
            <rFont val="Tahoma"/>
            <family val="2"/>
          </rPr>
          <t xml:space="preserve"> </t>
        </r>
        <r>
          <rPr>
            <b/>
            <sz val="9"/>
            <color indexed="81"/>
            <rFont val="돋움"/>
            <family val="3"/>
            <charset val="129"/>
          </rPr>
          <t>취업자</t>
        </r>
        <r>
          <rPr>
            <b/>
            <sz val="9"/>
            <color indexed="81"/>
            <rFont val="Tahoma"/>
            <family val="2"/>
          </rPr>
          <t xml:space="preserve"> </t>
        </r>
        <r>
          <rPr>
            <b/>
            <sz val="9"/>
            <color indexed="81"/>
            <rFont val="돋움"/>
            <family val="3"/>
            <charset val="129"/>
          </rPr>
          <t>유형이</t>
        </r>
        <r>
          <rPr>
            <b/>
            <sz val="9"/>
            <color indexed="81"/>
            <rFont val="Tahoma"/>
            <family val="2"/>
          </rPr>
          <t xml:space="preserve"> ‘</t>
        </r>
        <r>
          <rPr>
            <b/>
            <sz val="9"/>
            <color indexed="81"/>
            <rFont val="돋움"/>
            <family val="3"/>
            <charset val="129"/>
          </rPr>
          <t>청년</t>
        </r>
        <r>
          <rPr>
            <b/>
            <sz val="9"/>
            <color indexed="81"/>
            <rFont val="Tahoma"/>
            <family val="2"/>
          </rPr>
          <t>’</t>
        </r>
        <r>
          <rPr>
            <b/>
            <sz val="9"/>
            <color indexed="81"/>
            <rFont val="돋움"/>
            <family val="3"/>
            <charset val="129"/>
          </rPr>
          <t>인</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I12" authorId="0" shapeId="0" xr:uid="{00000000-0006-0000-0000-000004000000}">
      <text>
        <r>
          <rPr>
            <b/>
            <sz val="9"/>
            <color indexed="81"/>
            <rFont val="Tahoma"/>
            <family val="2"/>
          </rPr>
          <t xml:space="preserve"> 3. "</t>
        </r>
        <r>
          <rPr>
            <b/>
            <sz val="9"/>
            <color indexed="81"/>
            <rFont val="돋움"/>
            <family val="3"/>
            <charset val="129"/>
          </rPr>
          <t>감면기간</t>
        </r>
        <r>
          <rPr>
            <b/>
            <sz val="9"/>
            <color indexed="81"/>
            <rFont val="Tahoma"/>
            <family val="2"/>
          </rPr>
          <t>"</t>
        </r>
        <r>
          <rPr>
            <b/>
            <sz val="9"/>
            <color indexed="81"/>
            <rFont val="돋움"/>
            <family val="3"/>
            <charset val="129"/>
          </rPr>
          <t>란에는</t>
        </r>
        <r>
          <rPr>
            <b/>
            <sz val="9"/>
            <color indexed="81"/>
            <rFont val="Tahoma"/>
            <family val="2"/>
          </rPr>
          <t xml:space="preserve"> </t>
        </r>
        <r>
          <rPr>
            <b/>
            <sz val="9"/>
            <color indexed="81"/>
            <rFont val="돋움"/>
            <family val="3"/>
            <charset val="129"/>
          </rPr>
          <t>「조세특례제한법</t>
        </r>
        <r>
          <rPr>
            <b/>
            <sz val="9"/>
            <color indexed="81"/>
            <rFont val="Tahoma"/>
            <family val="2"/>
          </rPr>
          <t xml:space="preserve"> </t>
        </r>
        <r>
          <rPr>
            <b/>
            <sz val="9"/>
            <color indexed="81"/>
            <rFont val="돋움"/>
            <family val="3"/>
            <charset val="129"/>
          </rPr>
          <t>시행규칙」</t>
        </r>
        <r>
          <rPr>
            <b/>
            <sz val="9"/>
            <color indexed="81"/>
            <rFont val="Tahoma"/>
            <family val="2"/>
          </rPr>
          <t xml:space="preserve"> </t>
        </r>
        <r>
          <rPr>
            <b/>
            <sz val="9"/>
            <color indexed="81"/>
            <rFont val="돋움"/>
            <family val="3"/>
            <charset val="129"/>
          </rPr>
          <t>별지</t>
        </r>
        <r>
          <rPr>
            <b/>
            <sz val="9"/>
            <color indexed="81"/>
            <rFont val="Tahoma"/>
            <family val="2"/>
          </rPr>
          <t xml:space="preserve"> </t>
        </r>
        <r>
          <rPr>
            <b/>
            <sz val="9"/>
            <color indexed="81"/>
            <rFont val="돋움"/>
            <family val="3"/>
            <charset val="129"/>
          </rPr>
          <t>제</t>
        </r>
        <r>
          <rPr>
            <b/>
            <sz val="9"/>
            <color indexed="81"/>
            <rFont val="Tahoma"/>
            <family val="2"/>
          </rPr>
          <t>11</t>
        </r>
        <r>
          <rPr>
            <b/>
            <sz val="9"/>
            <color indexed="81"/>
            <rFont val="돋움"/>
            <family val="3"/>
            <charset val="129"/>
          </rPr>
          <t>호서식</t>
        </r>
        <r>
          <rPr>
            <b/>
            <sz val="9"/>
            <color indexed="81"/>
            <rFont val="Tahoma"/>
            <family val="2"/>
          </rPr>
          <t xml:space="preserve"> </t>
        </r>
        <r>
          <rPr>
            <b/>
            <sz val="9"/>
            <color indexed="81"/>
            <rFont val="돋움"/>
            <family val="3"/>
            <charset val="129"/>
          </rPr>
          <t>「중소기업</t>
        </r>
        <r>
          <rPr>
            <b/>
            <sz val="9"/>
            <color indexed="81"/>
            <rFont val="Tahoma"/>
            <family val="2"/>
          </rPr>
          <t xml:space="preserve"> </t>
        </r>
        <r>
          <rPr>
            <b/>
            <sz val="9"/>
            <color indexed="81"/>
            <rFont val="돋움"/>
            <family val="3"/>
            <charset val="129"/>
          </rPr>
          <t>취업자</t>
        </r>
        <r>
          <rPr>
            <b/>
            <sz val="9"/>
            <color indexed="81"/>
            <rFont val="Tahoma"/>
            <family val="2"/>
          </rPr>
          <t xml:space="preserve"> </t>
        </r>
        <r>
          <rPr>
            <b/>
            <sz val="9"/>
            <color indexed="81"/>
            <rFont val="돋움"/>
            <family val="3"/>
            <charset val="129"/>
          </rPr>
          <t>소득세</t>
        </r>
        <r>
          <rPr>
            <b/>
            <sz val="9"/>
            <color indexed="81"/>
            <rFont val="Tahoma"/>
            <family val="2"/>
          </rPr>
          <t xml:space="preserve"> </t>
        </r>
        <r>
          <rPr>
            <b/>
            <sz val="9"/>
            <color indexed="81"/>
            <rFont val="돋움"/>
            <family val="3"/>
            <charset val="129"/>
          </rPr>
          <t>감면신청서」의</t>
        </r>
        <r>
          <rPr>
            <b/>
            <sz val="9"/>
            <color indexed="81"/>
            <rFont val="Tahoma"/>
            <family val="2"/>
          </rPr>
          <t xml:space="preserve"> </t>
        </r>
        <r>
          <rPr>
            <b/>
            <sz val="9"/>
            <color indexed="81"/>
            <rFont val="돋움"/>
            <family val="3"/>
            <charset val="129"/>
          </rPr>
          <t>⑧ㆍ⑨란의</t>
        </r>
        <r>
          <rPr>
            <b/>
            <sz val="9"/>
            <color indexed="81"/>
            <rFont val="Tahoma"/>
            <family val="2"/>
          </rPr>
          <t xml:space="preserve"> </t>
        </r>
        <r>
          <rPr>
            <b/>
            <sz val="9"/>
            <color indexed="81"/>
            <rFont val="돋움"/>
            <family val="3"/>
            <charset val="129"/>
          </rPr>
          <t>시작일과</t>
        </r>
        <r>
          <rPr>
            <b/>
            <sz val="9"/>
            <color indexed="81"/>
            <rFont val="Tahoma"/>
            <family val="2"/>
          </rPr>
          <t xml:space="preserve"> </t>
        </r>
        <r>
          <rPr>
            <b/>
            <sz val="9"/>
            <color indexed="81"/>
            <rFont val="돋움"/>
            <family val="3"/>
            <charset val="129"/>
          </rPr>
          <t>종료일을</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Y13" authorId="1" shapeId="0" xr:uid="{00000000-0006-0000-0000-000005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13" authorId="1" shapeId="0" xr:uid="{00000000-0006-0000-0000-000006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13" authorId="1" shapeId="0" xr:uid="{00000000-0006-0000-0000-000007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15" authorId="1" shapeId="0" xr:uid="{00000000-0006-0000-0000-000008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15" authorId="1" shapeId="0" xr:uid="{00000000-0006-0000-0000-000009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15" authorId="1" shapeId="0" xr:uid="{00000000-0006-0000-0000-00000A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17" authorId="1" shapeId="0" xr:uid="{00000000-0006-0000-0000-00000B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17" authorId="1" shapeId="0" xr:uid="{00000000-0006-0000-0000-00000C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17" authorId="1" shapeId="0" xr:uid="{00000000-0006-0000-0000-00000D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19" authorId="1" shapeId="0" xr:uid="{00000000-0006-0000-0000-00000E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19" authorId="1" shapeId="0" xr:uid="{00000000-0006-0000-0000-00000F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19" authorId="1" shapeId="0" xr:uid="{00000000-0006-0000-0000-000010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21" authorId="1" shapeId="0" xr:uid="{00000000-0006-0000-0000-000011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21" authorId="1" shapeId="0" xr:uid="{00000000-0006-0000-0000-000012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21" authorId="1" shapeId="0" xr:uid="{00000000-0006-0000-0000-000013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23" authorId="1" shapeId="0" xr:uid="{00000000-0006-0000-0000-000014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A23" authorId="1" shapeId="0" xr:uid="{00000000-0006-0000-0000-000015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H23" authorId="1" shapeId="0" xr:uid="{00000000-0006-0000-0000-000016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G31" authorId="0" shapeId="0" xr:uid="{00000000-0006-0000-0000-000017000000}">
      <text>
        <r>
          <rPr>
            <b/>
            <sz val="9"/>
            <color indexed="81"/>
            <rFont val="돋움"/>
            <family val="3"/>
            <charset val="129"/>
          </rPr>
          <t>상호</t>
        </r>
      </text>
    </comment>
    <comment ref="G32" authorId="0" shapeId="0" xr:uid="{00000000-0006-0000-0000-000018000000}">
      <text>
        <r>
          <rPr>
            <b/>
            <sz val="9"/>
            <color indexed="81"/>
            <rFont val="돋움"/>
            <family val="3"/>
            <charset val="129"/>
          </rPr>
          <t>대표자명</t>
        </r>
      </text>
    </comment>
    <comment ref="D74" authorId="0" shapeId="0" xr:uid="{6FC79D23-9B40-4918-8CF7-966A6839229B}">
      <text>
        <r>
          <rPr>
            <b/>
            <sz val="9"/>
            <color indexed="81"/>
            <rFont val="Tahoma"/>
            <family val="2"/>
          </rPr>
          <t>12</t>
        </r>
        <r>
          <rPr>
            <b/>
            <sz val="9"/>
            <color indexed="81"/>
            <rFont val="돋움"/>
            <family val="3"/>
            <charset val="129"/>
          </rPr>
          <t>월말</t>
        </r>
        <r>
          <rPr>
            <b/>
            <sz val="9"/>
            <color indexed="81"/>
            <rFont val="Tahoma"/>
            <family val="2"/>
          </rPr>
          <t xml:space="preserve"> </t>
        </r>
        <r>
          <rPr>
            <b/>
            <sz val="9"/>
            <color indexed="81"/>
            <rFont val="돋움"/>
            <family val="3"/>
            <charset val="129"/>
          </rPr>
          <t>법인및
개인사업자</t>
        </r>
        <r>
          <rPr>
            <b/>
            <sz val="9"/>
            <color indexed="81"/>
            <rFont val="Tahoma"/>
            <family val="2"/>
          </rPr>
          <t xml:space="preserve"> 2018.1.1.</t>
        </r>
        <r>
          <rPr>
            <b/>
            <sz val="9"/>
            <color indexed="81"/>
            <rFont val="돋움"/>
            <family val="3"/>
            <charset val="129"/>
          </rPr>
          <t>부터</t>
        </r>
        <r>
          <rPr>
            <b/>
            <sz val="9"/>
            <color indexed="81"/>
            <rFont val="Tahoma"/>
            <family val="2"/>
          </rPr>
          <t xml:space="preserve"> 5</t>
        </r>
        <r>
          <rPr>
            <b/>
            <sz val="9"/>
            <color indexed="81"/>
            <rFont val="돋움"/>
            <family val="3"/>
            <charset val="129"/>
          </rPr>
          <t>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Microsoft</author>
    <author>내 문서</author>
  </authors>
  <commentList>
    <comment ref="AM4" authorId="0" shapeId="0" xr:uid="{00000000-0006-0000-0100-000001000000}">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O4" authorId="0" shapeId="0" xr:uid="{00000000-0006-0000-0100-000002000000}">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V4" authorId="0" shapeId="0" xr:uid="{00000000-0006-0000-0100-000003000000}">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5" authorId="1" shapeId="0" xr:uid="{475AFA87-3EF8-4BAC-978D-EDE9517A0D1E}">
      <text>
        <r>
          <rPr>
            <b/>
            <sz val="9"/>
            <color indexed="81"/>
            <rFont val="돋움"/>
            <family val="3"/>
            <charset val="129"/>
          </rPr>
          <t>주민등록번호</t>
        </r>
        <r>
          <rPr>
            <b/>
            <sz val="9"/>
            <color indexed="81"/>
            <rFont val="Tahoma"/>
            <family val="2"/>
          </rPr>
          <t xml:space="preserve"> </t>
        </r>
        <r>
          <rPr>
            <b/>
            <sz val="9"/>
            <color indexed="81"/>
            <rFont val="돋움"/>
            <family val="3"/>
            <charset val="129"/>
          </rPr>
          <t>속성</t>
        </r>
        <r>
          <rPr>
            <b/>
            <sz val="9"/>
            <color indexed="81"/>
            <rFont val="Tahoma"/>
            <family val="2"/>
          </rPr>
          <t xml:space="preserve"> </t>
        </r>
        <r>
          <rPr>
            <b/>
            <sz val="9"/>
            <color indexed="81"/>
            <rFont val="돋움"/>
            <family val="3"/>
            <charset val="129"/>
          </rPr>
          <t xml:space="preserve">셀
</t>
        </r>
        <r>
          <rPr>
            <b/>
            <sz val="9"/>
            <color indexed="81"/>
            <rFont val="Tahoma"/>
            <family val="2"/>
          </rPr>
          <t>2000</t>
        </r>
        <r>
          <rPr>
            <b/>
            <sz val="9"/>
            <color indexed="81"/>
            <rFont val="돋움"/>
            <family val="3"/>
            <charset val="129"/>
          </rPr>
          <t>년</t>
        </r>
        <r>
          <rPr>
            <b/>
            <sz val="9"/>
            <color indexed="81"/>
            <rFont val="Tahoma"/>
            <family val="2"/>
          </rPr>
          <t xml:space="preserve"> </t>
        </r>
        <r>
          <rPr>
            <b/>
            <sz val="9"/>
            <color indexed="81"/>
            <rFont val="돋움"/>
            <family val="3"/>
            <charset val="129"/>
          </rPr>
          <t>맨앞자리</t>
        </r>
        <r>
          <rPr>
            <b/>
            <sz val="9"/>
            <color indexed="81"/>
            <rFont val="Tahoma"/>
            <family val="2"/>
          </rPr>
          <t xml:space="preserve"> NO</t>
        </r>
        <r>
          <rPr>
            <b/>
            <sz val="9"/>
            <color indexed="81"/>
            <rFont val="돋움"/>
            <family val="3"/>
            <charset val="129"/>
          </rPr>
          <t>기재</t>
        </r>
      </text>
    </comment>
    <comment ref="S7" authorId="1" shapeId="0" xr:uid="{72D786DC-FC88-4256-B5AA-8CA47DE1EFE0}">
      <text>
        <r>
          <rPr>
            <b/>
            <sz val="9"/>
            <color indexed="81"/>
            <rFont val="돋움"/>
            <family val="3"/>
            <charset val="129"/>
          </rPr>
          <t>①</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30</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전단에서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청년</t>
        </r>
        <r>
          <rPr>
            <b/>
            <sz val="9"/>
            <color indexed="81"/>
            <rFont val="Tahoma"/>
            <family val="2"/>
          </rPr>
          <t>,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t>
        </r>
        <r>
          <rPr>
            <b/>
            <sz val="9"/>
            <color indexed="81"/>
            <rFont val="돋움"/>
            <family val="3"/>
            <charset val="129"/>
          </rPr>
          <t>이란</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말한다</t>
        </r>
        <r>
          <rPr>
            <b/>
            <sz val="9"/>
            <color indexed="81"/>
            <rFont val="Tahoma"/>
            <family val="2"/>
          </rPr>
          <t xml:space="preserve">.(2017.02.07 </t>
        </r>
        <r>
          <rPr>
            <b/>
            <sz val="9"/>
            <color indexed="81"/>
            <rFont val="돋움"/>
            <family val="3"/>
            <charset val="129"/>
          </rPr>
          <t>개정</t>
        </r>
        <r>
          <rPr>
            <b/>
            <sz val="9"/>
            <color indexed="81"/>
            <rFont val="Tahoma"/>
            <family val="2"/>
          </rPr>
          <t xml:space="preserve">)
  1. </t>
        </r>
        <r>
          <rPr>
            <b/>
            <sz val="9"/>
            <color indexed="81"/>
            <rFont val="돋움"/>
            <family val="3"/>
            <charset val="129"/>
          </rPr>
          <t>청년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15</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 29</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병역을</t>
        </r>
        <r>
          <rPr>
            <b/>
            <sz val="9"/>
            <color indexed="81"/>
            <rFont val="Tahoma"/>
            <family val="2"/>
          </rPr>
          <t xml:space="preserve"> </t>
        </r>
        <r>
          <rPr>
            <b/>
            <sz val="9"/>
            <color indexed="81"/>
            <rFont val="돋움"/>
            <family val="3"/>
            <charset val="129"/>
          </rPr>
          <t>이행한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기간</t>
        </r>
        <r>
          <rPr>
            <b/>
            <sz val="9"/>
            <color indexed="81"/>
            <rFont val="Tahoma"/>
            <family val="2"/>
          </rPr>
          <t>(6</t>
        </r>
        <r>
          <rPr>
            <b/>
            <sz val="9"/>
            <color indexed="81"/>
            <rFont val="돋움"/>
            <family val="3"/>
            <charset val="129"/>
          </rPr>
          <t>년을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연령에서</t>
        </r>
        <r>
          <rPr>
            <b/>
            <sz val="9"/>
            <color indexed="81"/>
            <rFont val="Tahoma"/>
            <family val="2"/>
          </rPr>
          <t xml:space="preserve"> </t>
        </r>
        <r>
          <rPr>
            <b/>
            <sz val="9"/>
            <color indexed="81"/>
            <rFont val="돋움"/>
            <family val="3"/>
            <charset val="129"/>
          </rPr>
          <t>빼고</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연령이</t>
        </r>
        <r>
          <rPr>
            <b/>
            <sz val="9"/>
            <color indexed="81"/>
            <rFont val="Tahoma"/>
            <family val="2"/>
          </rPr>
          <t xml:space="preserve"> 29</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 xml:space="preserve">.(2014.02.21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「병역법」</t>
        </r>
        <r>
          <rPr>
            <b/>
            <sz val="9"/>
            <color indexed="81"/>
            <rFont val="Tahoma"/>
            <family val="2"/>
          </rPr>
          <t xml:space="preserve"> </t>
        </r>
        <r>
          <rPr>
            <b/>
            <sz val="9"/>
            <color indexed="81"/>
            <rFont val="돋움"/>
            <family val="3"/>
            <charset val="129"/>
          </rPr>
          <t>제</t>
        </r>
        <r>
          <rPr>
            <b/>
            <sz val="9"/>
            <color indexed="81"/>
            <rFont val="Tahoma"/>
            <family val="2"/>
          </rPr>
          <t>16</t>
        </r>
        <r>
          <rPr>
            <b/>
            <sz val="9"/>
            <color indexed="81"/>
            <rFont val="돋움"/>
            <family val="3"/>
            <charset val="129"/>
          </rPr>
          <t>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제</t>
        </r>
        <r>
          <rPr>
            <b/>
            <sz val="9"/>
            <color indexed="81"/>
            <rFont val="Tahoma"/>
            <family val="2"/>
          </rPr>
          <t>20</t>
        </r>
        <r>
          <rPr>
            <b/>
            <sz val="9"/>
            <color indexed="81"/>
            <rFont val="돋움"/>
            <family val="3"/>
            <charset val="129"/>
          </rPr>
          <t>조에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현역병</t>
        </r>
        <r>
          <rPr>
            <b/>
            <sz val="9"/>
            <color indexed="81"/>
            <rFont val="Tahoma"/>
            <family val="2"/>
          </rPr>
          <t>(</t>
        </r>
        <r>
          <rPr>
            <b/>
            <sz val="9"/>
            <color indexed="81"/>
            <rFont val="돋움"/>
            <family val="3"/>
            <charset val="129"/>
          </rPr>
          <t>같은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21</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25</t>
        </r>
        <r>
          <rPr>
            <b/>
            <sz val="9"/>
            <color indexed="81"/>
            <rFont val="돋움"/>
            <family val="3"/>
            <charset val="129"/>
          </rPr>
          <t>조에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복무한</t>
        </r>
        <r>
          <rPr>
            <b/>
            <sz val="9"/>
            <color indexed="81"/>
            <rFont val="Tahoma"/>
            <family val="2"/>
          </rPr>
          <t xml:space="preserve"> </t>
        </r>
        <r>
          <rPr>
            <b/>
            <sz val="9"/>
            <color indexed="81"/>
            <rFont val="돋움"/>
            <family val="3"/>
            <charset val="129"/>
          </rPr>
          <t>상근예비역</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의무경찰</t>
        </r>
        <r>
          <rPr>
            <b/>
            <sz val="9"/>
            <color indexed="81"/>
            <rFont val="Tahoma"/>
            <family val="2"/>
          </rPr>
          <t>·</t>
        </r>
        <r>
          <rPr>
            <b/>
            <sz val="9"/>
            <color indexed="81"/>
            <rFont val="돋움"/>
            <family val="3"/>
            <charset val="129"/>
          </rPr>
          <t>의무소방원을</t>
        </r>
        <r>
          <rPr>
            <b/>
            <sz val="9"/>
            <color indexed="81"/>
            <rFont val="Tahoma"/>
            <family val="2"/>
          </rPr>
          <t xml:space="preserve"> 
          </t>
        </r>
        <r>
          <rPr>
            <b/>
            <sz val="9"/>
            <color indexed="81"/>
            <rFont val="돋움"/>
            <family val="3"/>
            <charset val="129"/>
          </rPr>
          <t>포함한다</t>
        </r>
        <r>
          <rPr>
            <b/>
            <sz val="9"/>
            <color indexed="81"/>
            <rFont val="Tahoma"/>
            <family val="2"/>
          </rPr>
          <t xml:space="preserve">)(2016.11.29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「병역법」</t>
        </r>
        <r>
          <rPr>
            <b/>
            <sz val="9"/>
            <color indexed="81"/>
            <rFont val="Tahoma"/>
            <family val="2"/>
          </rPr>
          <t xml:space="preserve"> </t>
        </r>
        <r>
          <rPr>
            <b/>
            <sz val="9"/>
            <color indexed="81"/>
            <rFont val="돋움"/>
            <family val="3"/>
            <charset val="129"/>
          </rPr>
          <t>제</t>
        </r>
        <r>
          <rPr>
            <b/>
            <sz val="9"/>
            <color indexed="81"/>
            <rFont val="Tahoma"/>
            <family val="2"/>
          </rPr>
          <t>26</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사회복무요원</t>
        </r>
        <r>
          <rPr>
            <b/>
            <sz val="9"/>
            <color indexed="81"/>
            <rFont val="Tahoma"/>
            <family val="2"/>
          </rPr>
          <t xml:space="preserve">(2014.02.21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「군인사법」</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현역에</t>
        </r>
        <r>
          <rPr>
            <b/>
            <sz val="9"/>
            <color indexed="81"/>
            <rFont val="Tahoma"/>
            <family val="2"/>
          </rPr>
          <t xml:space="preserve"> </t>
        </r>
        <r>
          <rPr>
            <b/>
            <sz val="9"/>
            <color indexed="81"/>
            <rFont val="돋움"/>
            <family val="3"/>
            <charset val="129"/>
          </rPr>
          <t>복무하는</t>
        </r>
        <r>
          <rPr>
            <b/>
            <sz val="9"/>
            <color indexed="81"/>
            <rFont val="Tahoma"/>
            <family val="2"/>
          </rPr>
          <t xml:space="preserve"> </t>
        </r>
        <r>
          <rPr>
            <b/>
            <sz val="9"/>
            <color indexed="81"/>
            <rFont val="돋움"/>
            <family val="3"/>
            <charset val="129"/>
          </rPr>
          <t>장교</t>
        </r>
        <r>
          <rPr>
            <b/>
            <sz val="9"/>
            <color indexed="81"/>
            <rFont val="Tahoma"/>
            <family val="2"/>
          </rPr>
          <t xml:space="preserve">, </t>
        </r>
        <r>
          <rPr>
            <b/>
            <sz val="9"/>
            <color indexed="81"/>
            <rFont val="돋움"/>
            <family val="3"/>
            <charset val="129"/>
          </rPr>
          <t>준사관</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부사관</t>
        </r>
        <r>
          <rPr>
            <b/>
            <sz val="9"/>
            <color indexed="81"/>
            <rFont val="Tahoma"/>
            <family val="2"/>
          </rPr>
          <t xml:space="preserve">(2014.02.21 </t>
        </r>
        <r>
          <rPr>
            <b/>
            <sz val="9"/>
            <color indexed="81"/>
            <rFont val="돋움"/>
            <family val="3"/>
            <charset val="129"/>
          </rPr>
          <t>개정</t>
        </r>
        <r>
          <rPr>
            <b/>
            <sz val="9"/>
            <color indexed="81"/>
            <rFont val="Tahoma"/>
            <family val="2"/>
          </rPr>
          <t>)
  2. 60</t>
        </r>
        <r>
          <rPr>
            <b/>
            <sz val="9"/>
            <color indexed="81"/>
            <rFont val="돋움"/>
            <family val="3"/>
            <charset val="129"/>
          </rPr>
          <t>세</t>
        </r>
        <r>
          <rPr>
            <b/>
            <sz val="9"/>
            <color indexed="81"/>
            <rFont val="Tahoma"/>
            <family val="2"/>
          </rPr>
          <t xml:space="preserve"> </t>
        </r>
        <r>
          <rPr>
            <b/>
            <sz val="9"/>
            <color indexed="81"/>
            <rFont val="돋움"/>
            <family val="3"/>
            <charset val="129"/>
          </rPr>
          <t>이상의</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(2014.02.21 </t>
        </r>
        <r>
          <rPr>
            <b/>
            <sz val="9"/>
            <color indexed="81"/>
            <rFont val="돋움"/>
            <family val="3"/>
            <charset val="129"/>
          </rPr>
          <t>개정</t>
        </r>
        <r>
          <rPr>
            <b/>
            <sz val="9"/>
            <color indexed="81"/>
            <rFont val="Tahoma"/>
            <family val="2"/>
          </rPr>
          <t xml:space="preserve">)
  3. </t>
        </r>
        <r>
          <rPr>
            <b/>
            <sz val="9"/>
            <color indexed="81"/>
            <rFont val="돋움"/>
            <family val="3"/>
            <charset val="129"/>
          </rPr>
          <t>장애인</t>
        </r>
        <r>
          <rPr>
            <b/>
            <sz val="9"/>
            <color indexed="81"/>
            <rFont val="Tahoma"/>
            <family val="2"/>
          </rPr>
          <t xml:space="preserve">: </t>
        </r>
        <r>
          <rPr>
            <b/>
            <sz val="9"/>
            <color indexed="81"/>
            <rFont val="돋움"/>
            <family val="3"/>
            <charset val="129"/>
          </rPr>
          <t>「장애인복지법」의</t>
        </r>
        <r>
          <rPr>
            <b/>
            <sz val="9"/>
            <color indexed="81"/>
            <rFont val="Tahoma"/>
            <family val="2"/>
          </rPr>
          <t xml:space="preserve"> </t>
        </r>
        <r>
          <rPr>
            <b/>
            <sz val="9"/>
            <color indexed="81"/>
            <rFont val="돋움"/>
            <family val="3"/>
            <charset val="129"/>
          </rPr>
          <t>적용을</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장애인과</t>
        </r>
        <r>
          <rPr>
            <b/>
            <sz val="9"/>
            <color indexed="81"/>
            <rFont val="Tahoma"/>
            <family val="2"/>
          </rPr>
          <t xml:space="preserve"> </t>
        </r>
        <r>
          <rPr>
            <b/>
            <sz val="9"/>
            <color indexed="81"/>
            <rFont val="돋움"/>
            <family val="3"/>
            <charset val="129"/>
          </rPr>
          <t>「국가유공자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예우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지원에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상이자</t>
        </r>
        <r>
          <rPr>
            <b/>
            <sz val="9"/>
            <color indexed="81"/>
            <rFont val="Tahoma"/>
            <family val="2"/>
          </rPr>
          <t xml:space="preserve">(2014.02.21 </t>
        </r>
        <r>
          <rPr>
            <b/>
            <sz val="9"/>
            <color indexed="81"/>
            <rFont val="돋움"/>
            <family val="3"/>
            <charset val="129"/>
          </rPr>
          <t>개정</t>
        </r>
        <r>
          <rPr>
            <b/>
            <sz val="9"/>
            <color indexed="81"/>
            <rFont val="Tahoma"/>
            <family val="2"/>
          </rPr>
          <t xml:space="preserve">)
  4.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29</t>
        </r>
        <r>
          <rPr>
            <b/>
            <sz val="9"/>
            <color indexed="81"/>
            <rFont val="돋움"/>
            <family val="3"/>
            <charset val="129"/>
          </rPr>
          <t>조의</t>
        </r>
        <r>
          <rPr>
            <b/>
            <sz val="9"/>
            <color indexed="81"/>
            <rFont val="Tahoma"/>
            <family val="2"/>
          </rPr>
          <t xml:space="preserve">3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 xml:space="preserve">(2017.02.07 </t>
        </r>
        <r>
          <rPr>
            <b/>
            <sz val="9"/>
            <color indexed="81"/>
            <rFont val="돋움"/>
            <family val="3"/>
            <charset val="129"/>
          </rPr>
          <t>신설</t>
        </r>
        <r>
          <rPr>
            <b/>
            <sz val="9"/>
            <color indexed="81"/>
            <rFont val="Tahoma"/>
            <family val="2"/>
          </rPr>
          <t>)</t>
        </r>
      </text>
    </comment>
    <comment ref="AB7" authorId="1" shapeId="0" xr:uid="{3EF7C8CE-0B42-4EEB-9E1A-F8055365C7E1}">
      <text>
        <r>
          <rPr>
            <b/>
            <sz val="9"/>
            <color indexed="81"/>
            <rFont val="Tahoma"/>
            <family val="2"/>
          </rPr>
          <t>2012.1.1.</t>
        </r>
        <r>
          <rPr>
            <b/>
            <sz val="9"/>
            <color indexed="81"/>
            <rFont val="돋움"/>
            <family val="3"/>
            <charset val="129"/>
          </rPr>
          <t>이후</t>
        </r>
      </text>
    </comment>
    <comment ref="AB9" authorId="1" shapeId="0" xr:uid="{99A22EC4-B810-493D-ACA5-CB4AA3AB6560}">
      <text>
        <r>
          <rPr>
            <b/>
            <sz val="9"/>
            <color indexed="81"/>
            <rFont val="돋움"/>
            <family val="3"/>
            <charset val="129"/>
          </rPr>
          <t>조세특례제한법시행령</t>
        </r>
        <r>
          <rPr>
            <b/>
            <sz val="9"/>
            <color indexed="81"/>
            <rFont val="Tahoma"/>
            <family val="2"/>
          </rPr>
          <t xml:space="preserve"> </t>
        </r>
        <r>
          <rPr>
            <b/>
            <sz val="9"/>
            <color indexed="81"/>
            <rFont val="돋움"/>
            <family val="3"/>
            <charset val="129"/>
          </rPr>
          <t>제</t>
        </r>
        <r>
          <rPr>
            <b/>
            <sz val="9"/>
            <color indexed="81"/>
            <rFont val="Tahoma"/>
            <family val="2"/>
          </rPr>
          <t>27</t>
        </r>
        <r>
          <rPr>
            <b/>
            <sz val="9"/>
            <color indexed="81"/>
            <rFont val="돋움"/>
            <family val="3"/>
            <charset val="129"/>
          </rPr>
          <t>조</t>
        </r>
        <r>
          <rPr>
            <b/>
            <sz val="9"/>
            <color indexed="81"/>
            <rFont val="Tahoma"/>
            <family val="2"/>
          </rPr>
          <t xml:space="preserve"> [ </t>
        </r>
        <r>
          <rPr>
            <b/>
            <sz val="9"/>
            <color indexed="81"/>
            <rFont val="돋움"/>
            <family val="3"/>
            <charset val="129"/>
          </rPr>
          <t>중소기업</t>
        </r>
        <r>
          <rPr>
            <b/>
            <sz val="9"/>
            <color indexed="81"/>
            <rFont val="Tahoma"/>
            <family val="2"/>
          </rPr>
          <t xml:space="preserve"> </t>
        </r>
        <r>
          <rPr>
            <b/>
            <sz val="9"/>
            <color indexed="81"/>
            <rFont val="돋움"/>
            <family val="3"/>
            <charset val="129"/>
          </rPr>
          <t>취업자에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소득세</t>
        </r>
        <r>
          <rPr>
            <b/>
            <sz val="9"/>
            <color indexed="81"/>
            <rFont val="Tahoma"/>
            <family val="2"/>
          </rPr>
          <t xml:space="preserve"> </t>
        </r>
        <r>
          <rPr>
            <b/>
            <sz val="9"/>
            <color indexed="81"/>
            <rFont val="돋움"/>
            <family val="3"/>
            <charset val="129"/>
          </rPr>
          <t>감면</t>
        </r>
        <r>
          <rPr>
            <b/>
            <sz val="9"/>
            <color indexed="81"/>
            <rFont val="Tahoma"/>
            <family val="2"/>
          </rPr>
          <t xml:space="preserve">(2014.02.21 </t>
        </r>
        <r>
          <rPr>
            <b/>
            <sz val="9"/>
            <color indexed="81"/>
            <rFont val="돋움"/>
            <family val="3"/>
            <charset val="129"/>
          </rPr>
          <t>제목개정</t>
        </r>
        <r>
          <rPr>
            <b/>
            <sz val="9"/>
            <color indexed="81"/>
            <rFont val="Tahoma"/>
            <family val="2"/>
          </rPr>
          <t xml:space="preserve">) ]
3. </t>
        </r>
        <r>
          <rPr>
            <b/>
            <sz val="9"/>
            <color indexed="81"/>
            <rFont val="돋움"/>
            <family val="3"/>
            <charset val="129"/>
          </rPr>
          <t>장애인</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「장애인복지법」의</t>
        </r>
        <r>
          <rPr>
            <b/>
            <sz val="9"/>
            <color indexed="81"/>
            <rFont val="Tahoma"/>
            <family val="2"/>
          </rPr>
          <t xml:space="preserve"> </t>
        </r>
        <r>
          <rPr>
            <b/>
            <sz val="9"/>
            <color indexed="81"/>
            <rFont val="돋움"/>
            <family val="3"/>
            <charset val="129"/>
          </rPr>
          <t>적용을</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장애인</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「국가유공자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예우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지원에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상이자</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t>
        </r>
        <r>
          <rPr>
            <b/>
            <sz val="9"/>
            <color indexed="81"/>
            <rFont val="Tahoma"/>
            <family val="2"/>
          </rPr>
          <t>5·18</t>
        </r>
        <r>
          <rPr>
            <b/>
            <sz val="9"/>
            <color indexed="81"/>
            <rFont val="돋움"/>
            <family val="3"/>
            <charset val="129"/>
          </rPr>
          <t>민주유공자예우에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5·18</t>
        </r>
        <r>
          <rPr>
            <b/>
            <sz val="9"/>
            <color indexed="81"/>
            <rFont val="돋움"/>
            <family val="3"/>
            <charset val="129"/>
          </rPr>
          <t>민주화운동부상자</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라</t>
        </r>
        <r>
          <rPr>
            <b/>
            <sz val="9"/>
            <color indexed="81"/>
            <rFont val="Tahoma"/>
            <family val="2"/>
          </rPr>
          <t xml:space="preserve">. </t>
        </r>
        <r>
          <rPr>
            <b/>
            <sz val="9"/>
            <color indexed="81"/>
            <rFont val="돋움"/>
            <family val="3"/>
            <charset val="129"/>
          </rPr>
          <t>「고엽제후유의증</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환자지원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단체</t>
        </r>
        <r>
          <rPr>
            <b/>
            <sz val="9"/>
            <color indexed="81"/>
            <rFont val="Tahoma"/>
            <family val="2"/>
          </rPr>
          <t xml:space="preserve"> </t>
        </r>
        <r>
          <rPr>
            <b/>
            <sz val="9"/>
            <color indexed="81"/>
            <rFont val="돋움"/>
            <family val="3"/>
            <charset val="129"/>
          </rPr>
          <t>설립에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고엽제후유의증환자로서</t>
        </r>
        <r>
          <rPr>
            <b/>
            <sz val="9"/>
            <color indexed="81"/>
            <rFont val="Tahoma"/>
            <family val="2"/>
          </rPr>
          <t xml:space="preserve"> </t>
        </r>
        <r>
          <rPr>
            <b/>
            <sz val="9"/>
            <color indexed="81"/>
            <rFont val="돋움"/>
            <family val="3"/>
            <charset val="129"/>
          </rPr>
          <t>장애등급</t>
        </r>
        <r>
          <rPr>
            <b/>
            <sz val="9"/>
            <color indexed="81"/>
            <rFont val="Tahoma"/>
            <family val="2"/>
          </rPr>
          <t xml:space="preserve"> </t>
        </r>
        <r>
          <rPr>
            <b/>
            <sz val="9"/>
            <color indexed="81"/>
            <rFont val="돋움"/>
            <family val="3"/>
            <charset val="129"/>
          </rPr>
          <t>판정을</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사람</t>
        </r>
        <r>
          <rPr>
            <b/>
            <sz val="9"/>
            <color indexed="81"/>
            <rFont val="Tahoma"/>
            <family val="2"/>
          </rPr>
          <t xml:space="preserve">(2019.02.12 </t>
        </r>
        <r>
          <rPr>
            <b/>
            <sz val="9"/>
            <color indexed="81"/>
            <rFont val="돋움"/>
            <family val="3"/>
            <charset val="129"/>
          </rPr>
          <t>개정</t>
        </r>
        <r>
          <rPr>
            <b/>
            <sz val="9"/>
            <color indexed="81"/>
            <rFont val="Tahoma"/>
            <family val="2"/>
          </rPr>
          <t xml:space="preserve">)
</t>
        </r>
      </text>
    </comment>
    <comment ref="J14" authorId="2" shapeId="0" xr:uid="{00000000-0006-0000-0100-000004000000}">
      <text>
        <r>
          <rPr>
            <b/>
            <sz val="9"/>
            <color indexed="81"/>
            <rFont val="돋움"/>
            <family val="3"/>
            <charset val="129"/>
          </rPr>
          <t>년</t>
        </r>
        <r>
          <rPr>
            <b/>
            <sz val="9"/>
            <color indexed="81"/>
            <rFont val="Tahoma"/>
            <family val="2"/>
          </rPr>
          <t xml:space="preserve">    </t>
        </r>
        <r>
          <rPr>
            <b/>
            <sz val="9"/>
            <color indexed="81"/>
            <rFont val="돋움"/>
            <family val="3"/>
            <charset val="129"/>
          </rPr>
          <t>월</t>
        </r>
        <r>
          <rPr>
            <b/>
            <sz val="9"/>
            <color indexed="81"/>
            <rFont val="Tahoma"/>
            <family val="2"/>
          </rPr>
          <t xml:space="preserve">     </t>
        </r>
        <r>
          <rPr>
            <b/>
            <sz val="9"/>
            <color indexed="81"/>
            <rFont val="돋움"/>
            <family val="3"/>
            <charset val="129"/>
          </rPr>
          <t xml:space="preserve">일
</t>
        </r>
      </text>
    </comment>
    <comment ref="I16" authorId="1" shapeId="0" xr:uid="{8224F134-E000-4601-A48B-9799445CFF02}">
      <text>
        <r>
          <rPr>
            <b/>
            <sz val="9"/>
            <color indexed="81"/>
            <rFont val="돋움"/>
            <family val="3"/>
            <charset val="129"/>
          </rPr>
          <t>①</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30</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전단에서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청년</t>
        </r>
        <r>
          <rPr>
            <b/>
            <sz val="9"/>
            <color indexed="81"/>
            <rFont val="Tahoma"/>
            <family val="2"/>
          </rPr>
          <t>,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t>
        </r>
        <r>
          <rPr>
            <b/>
            <sz val="9"/>
            <color indexed="81"/>
            <rFont val="돋움"/>
            <family val="3"/>
            <charset val="129"/>
          </rPr>
          <t>이란</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말한다</t>
        </r>
        <r>
          <rPr>
            <b/>
            <sz val="9"/>
            <color indexed="81"/>
            <rFont val="Tahoma"/>
            <family val="2"/>
          </rPr>
          <t xml:space="preserve">.(2017.02.07 </t>
        </r>
        <r>
          <rPr>
            <b/>
            <sz val="9"/>
            <color indexed="81"/>
            <rFont val="돋움"/>
            <family val="3"/>
            <charset val="129"/>
          </rPr>
          <t>개정</t>
        </r>
        <r>
          <rPr>
            <b/>
            <sz val="9"/>
            <color indexed="81"/>
            <rFont val="Tahoma"/>
            <family val="2"/>
          </rPr>
          <t xml:space="preserve">)
  1. </t>
        </r>
        <r>
          <rPr>
            <b/>
            <sz val="9"/>
            <color indexed="81"/>
            <rFont val="돋움"/>
            <family val="3"/>
            <charset val="129"/>
          </rPr>
          <t>청년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15</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 34</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병역을</t>
        </r>
        <r>
          <rPr>
            <b/>
            <sz val="9"/>
            <color indexed="81"/>
            <rFont val="Tahoma"/>
            <family val="2"/>
          </rPr>
          <t xml:space="preserve"> </t>
        </r>
        <r>
          <rPr>
            <b/>
            <sz val="9"/>
            <color indexed="81"/>
            <rFont val="돋움"/>
            <family val="3"/>
            <charset val="129"/>
          </rPr>
          <t>이행한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기간</t>
        </r>
        <r>
          <rPr>
            <b/>
            <sz val="9"/>
            <color indexed="81"/>
            <rFont val="Tahoma"/>
            <family val="2"/>
          </rPr>
          <t>(6</t>
        </r>
        <r>
          <rPr>
            <b/>
            <sz val="9"/>
            <color indexed="81"/>
            <rFont val="돋움"/>
            <family val="3"/>
            <charset val="129"/>
          </rPr>
          <t>년을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연령에서</t>
        </r>
        <r>
          <rPr>
            <b/>
            <sz val="9"/>
            <color indexed="81"/>
            <rFont val="Tahoma"/>
            <family val="2"/>
          </rPr>
          <t xml:space="preserve"> </t>
        </r>
        <r>
          <rPr>
            <b/>
            <sz val="9"/>
            <color indexed="81"/>
            <rFont val="돋움"/>
            <family val="3"/>
            <charset val="129"/>
          </rPr>
          <t>빼고</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연령이</t>
        </r>
        <r>
          <rPr>
            <b/>
            <sz val="9"/>
            <color indexed="81"/>
            <rFont val="Tahoma"/>
            <family val="2"/>
          </rPr>
          <t xml:space="preserve"> 34</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 xml:space="preserve">.(2018.08.28. </t>
        </r>
        <r>
          <rPr>
            <b/>
            <sz val="9"/>
            <color indexed="81"/>
            <rFont val="돋움"/>
            <family val="3"/>
            <charset val="129"/>
          </rPr>
          <t>개정</t>
        </r>
        <r>
          <rPr>
            <b/>
            <sz val="9"/>
            <color indexed="81"/>
            <rFont val="Tahoma"/>
            <family val="2"/>
          </rPr>
          <t xml:space="preserve">)
</t>
        </r>
        <r>
          <rPr>
            <b/>
            <sz val="9"/>
            <color indexed="81"/>
            <rFont val="돋움"/>
            <family val="3"/>
            <charset val="129"/>
          </rPr>
          <t>조세특례제한법시행령부칙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29116</t>
        </r>
        <r>
          <rPr>
            <b/>
            <sz val="9"/>
            <color indexed="81"/>
            <rFont val="돋움"/>
            <family val="3"/>
            <charset val="129"/>
          </rPr>
          <t>호</t>
        </r>
        <r>
          <rPr>
            <b/>
            <sz val="9"/>
            <color indexed="81"/>
            <rFont val="Tahoma"/>
            <family val="2"/>
          </rPr>
          <t xml:space="preserve"> ]
</t>
        </r>
        <r>
          <rPr>
            <b/>
            <sz val="9"/>
            <color indexed="81"/>
            <rFont val="돋움"/>
            <family val="3"/>
            <charset val="129"/>
          </rPr>
          <t>제</t>
        </r>
        <r>
          <rPr>
            <b/>
            <sz val="9"/>
            <color indexed="81"/>
            <rFont val="Tahoma"/>
            <family val="2"/>
          </rPr>
          <t>27</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호의</t>
        </r>
        <r>
          <rPr>
            <b/>
            <sz val="9"/>
            <color indexed="81"/>
            <rFont val="Tahoma"/>
            <family val="2"/>
          </rPr>
          <t xml:space="preserve"> </t>
        </r>
        <r>
          <rPr>
            <b/>
            <sz val="9"/>
            <color indexed="81"/>
            <rFont val="돋움"/>
            <family val="3"/>
            <charset val="129"/>
          </rPr>
          <t>개정규정은</t>
        </r>
        <r>
          <rPr>
            <b/>
            <sz val="9"/>
            <color indexed="81"/>
            <rFont val="Tahoma"/>
            <family val="2"/>
          </rPr>
          <t xml:space="preserve"> 2018.08.28</t>
        </r>
        <r>
          <rPr>
            <b/>
            <sz val="9"/>
            <color indexed="81"/>
            <rFont val="돋움"/>
            <family val="3"/>
            <charset val="129"/>
          </rPr>
          <t>이</t>
        </r>
        <r>
          <rPr>
            <b/>
            <sz val="9"/>
            <color indexed="81"/>
            <rFont val="Tahoma"/>
            <family val="2"/>
          </rPr>
          <t xml:space="preserve"> </t>
        </r>
        <r>
          <rPr>
            <b/>
            <sz val="9"/>
            <color indexed="81"/>
            <rFont val="돋움"/>
            <family val="3"/>
            <charset val="129"/>
          </rPr>
          <t>속한</t>
        </r>
        <r>
          <rPr>
            <b/>
            <sz val="9"/>
            <color indexed="81"/>
            <rFont val="Tahoma"/>
            <family val="2"/>
          </rPr>
          <t xml:space="preserve"> </t>
        </r>
        <r>
          <rPr>
            <b/>
            <sz val="9"/>
            <color indexed="81"/>
            <rFont val="돋움"/>
            <family val="3"/>
            <charset val="129"/>
          </rPr>
          <t>과세기간부터</t>
        </r>
        <r>
          <rPr>
            <b/>
            <sz val="9"/>
            <color indexed="81"/>
            <rFont val="Tahoma"/>
            <family val="2"/>
          </rPr>
          <t xml:space="preserve"> </t>
        </r>
        <r>
          <rPr>
            <b/>
            <sz val="9"/>
            <color indexed="81"/>
            <rFont val="돋움"/>
            <family val="3"/>
            <charset val="129"/>
          </rPr>
          <t>적용하되</t>
        </r>
        <r>
          <rPr>
            <b/>
            <sz val="9"/>
            <color indexed="81"/>
            <rFont val="Tahoma"/>
            <family val="2"/>
          </rPr>
          <t xml:space="preserve">,
2018.08.28 </t>
        </r>
        <r>
          <rPr>
            <b/>
            <sz val="9"/>
            <color indexed="81"/>
            <rFont val="돋움"/>
            <family val="3"/>
            <charset val="129"/>
          </rPr>
          <t>전에</t>
        </r>
        <r>
          <rPr>
            <b/>
            <sz val="9"/>
            <color indexed="81"/>
            <rFont val="Tahoma"/>
            <family val="2"/>
          </rPr>
          <t xml:space="preserve"> </t>
        </r>
        <r>
          <rPr>
            <b/>
            <sz val="9"/>
            <color indexed="81"/>
            <rFont val="돋움"/>
            <family val="3"/>
            <charset val="129"/>
          </rPr>
          <t>취업한</t>
        </r>
        <r>
          <rPr>
            <b/>
            <sz val="9"/>
            <color indexed="81"/>
            <rFont val="Tahoma"/>
            <family val="2"/>
          </rPr>
          <t xml:space="preserve"> </t>
        </r>
        <r>
          <rPr>
            <b/>
            <sz val="9"/>
            <color indexed="81"/>
            <rFont val="돋움"/>
            <family val="3"/>
            <charset val="129"/>
          </rPr>
          <t>청년에</t>
        </r>
        <r>
          <rPr>
            <b/>
            <sz val="9"/>
            <color indexed="81"/>
            <rFont val="Tahoma"/>
            <family val="2"/>
          </rPr>
          <t xml:space="preserve"> </t>
        </r>
        <r>
          <rPr>
            <b/>
            <sz val="9"/>
            <color indexed="81"/>
            <rFont val="돋움"/>
            <family val="3"/>
            <charset val="129"/>
          </rPr>
          <t>대해서도</t>
        </r>
        <r>
          <rPr>
            <b/>
            <sz val="9"/>
            <color indexed="81"/>
            <rFont val="Tahoma"/>
            <family val="2"/>
          </rPr>
          <t xml:space="preserve"> </t>
        </r>
        <r>
          <rPr>
            <b/>
            <sz val="9"/>
            <color indexed="81"/>
            <rFont val="돋움"/>
            <family val="3"/>
            <charset val="129"/>
          </rPr>
          <t>적용함</t>
        </r>
        <r>
          <rPr>
            <b/>
            <sz val="9"/>
            <color indexed="81"/>
            <rFont val="Tahoma"/>
            <family val="2"/>
          </rPr>
          <t xml:space="preserve"> [2018.08.28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29116</t>
        </r>
        <r>
          <rPr>
            <b/>
            <sz val="9"/>
            <color indexed="81"/>
            <rFont val="돋움"/>
            <family val="3"/>
            <charset val="129"/>
          </rPr>
          <t>호</t>
        </r>
        <r>
          <rPr>
            <b/>
            <sz val="9"/>
            <color indexed="81"/>
            <rFont val="Tahoma"/>
            <family val="2"/>
          </rPr>
          <t xml:space="preserve"> </t>
        </r>
        <r>
          <rPr>
            <b/>
            <sz val="9"/>
            <color indexed="81"/>
            <rFont val="돋움"/>
            <family val="3"/>
            <charset val="129"/>
          </rPr>
          <t>부칙</t>
        </r>
        <r>
          <rPr>
            <b/>
            <sz val="9"/>
            <color indexed="81"/>
            <rFont val="Tahoma"/>
            <family val="2"/>
          </rPr>
          <t xml:space="preserve"> </t>
        </r>
        <r>
          <rPr>
            <b/>
            <sz val="9"/>
            <color indexed="81"/>
            <rFont val="돋움"/>
            <family val="3"/>
            <charset val="129"/>
          </rPr>
          <t>제</t>
        </r>
        <r>
          <rPr>
            <b/>
            <sz val="9"/>
            <color indexed="81"/>
            <rFont val="Tahoma"/>
            <family val="2"/>
          </rPr>
          <t>3</t>
        </r>
        <r>
          <rPr>
            <b/>
            <sz val="9"/>
            <color indexed="81"/>
            <rFont val="돋움"/>
            <family val="3"/>
            <charset val="129"/>
          </rPr>
          <t>조</t>
        </r>
        <r>
          <rPr>
            <b/>
            <sz val="9"/>
            <color indexed="81"/>
            <rFont val="Tahoma"/>
            <family val="2"/>
          </rPr>
          <t xml:space="preserve">]
</t>
        </r>
      </text>
    </comment>
    <comment ref="V25" authorId="1" shapeId="0" xr:uid="{666BD9C9-71B7-4D30-8CF1-A5F5C7AD5090}">
      <text>
        <r>
          <rPr>
            <b/>
            <sz val="9"/>
            <color indexed="81"/>
            <rFont val="Tahoma"/>
            <family val="2"/>
          </rPr>
          <t>2018.1.1.</t>
        </r>
        <r>
          <rPr>
            <b/>
            <sz val="9"/>
            <color indexed="81"/>
            <rFont val="돋움"/>
            <family val="3"/>
            <charset val="129"/>
          </rPr>
          <t>이후</t>
        </r>
        <r>
          <rPr>
            <b/>
            <sz val="9"/>
            <color indexed="81"/>
            <rFont val="Tahoma"/>
            <family val="2"/>
          </rPr>
          <t xml:space="preserve"> </t>
        </r>
        <r>
          <rPr>
            <b/>
            <sz val="9"/>
            <color indexed="81"/>
            <rFont val="돋움"/>
            <family val="3"/>
            <charset val="129"/>
          </rPr>
          <t>취업</t>
        </r>
        <r>
          <rPr>
            <b/>
            <sz val="9"/>
            <color indexed="81"/>
            <rFont val="Tahoma"/>
            <family val="2"/>
          </rPr>
          <t xml:space="preserve"> </t>
        </r>
        <r>
          <rPr>
            <b/>
            <sz val="9"/>
            <color indexed="81"/>
            <rFont val="돋움"/>
            <family val="3"/>
            <charset val="129"/>
          </rPr>
          <t>청년</t>
        </r>
        <r>
          <rPr>
            <b/>
            <sz val="9"/>
            <color indexed="81"/>
            <rFont val="Tahoma"/>
            <family val="2"/>
          </rPr>
          <t xml:space="preserve"> 5</t>
        </r>
        <r>
          <rPr>
            <b/>
            <sz val="9"/>
            <color indexed="81"/>
            <rFont val="돋움"/>
            <family val="3"/>
            <charset val="129"/>
          </rPr>
          <t xml:space="preserve">년
</t>
        </r>
        <r>
          <rPr>
            <b/>
            <sz val="9"/>
            <color indexed="81"/>
            <rFont val="Tahoma"/>
            <family val="2"/>
          </rPr>
          <t>2017.12.31.</t>
        </r>
        <r>
          <rPr>
            <b/>
            <sz val="9"/>
            <color indexed="81"/>
            <rFont val="돋움"/>
            <family val="3"/>
            <charset val="129"/>
          </rPr>
          <t>이전</t>
        </r>
        <r>
          <rPr>
            <b/>
            <sz val="9"/>
            <color indexed="81"/>
            <rFont val="Tahoma"/>
            <family val="2"/>
          </rPr>
          <t xml:space="preserve"> </t>
        </r>
        <r>
          <rPr>
            <b/>
            <sz val="9"/>
            <color indexed="81"/>
            <rFont val="돋움"/>
            <family val="3"/>
            <charset val="129"/>
          </rPr>
          <t>취업나이</t>
        </r>
        <r>
          <rPr>
            <b/>
            <sz val="9"/>
            <color indexed="81"/>
            <rFont val="Tahoma"/>
            <family val="2"/>
          </rPr>
          <t xml:space="preserve"> (30</t>
        </r>
        <r>
          <rPr>
            <b/>
            <sz val="9"/>
            <color indexed="81"/>
            <rFont val="돋움"/>
            <family val="3"/>
            <charset val="129"/>
          </rPr>
          <t>세</t>
        </r>
        <r>
          <rPr>
            <b/>
            <sz val="9"/>
            <color indexed="81"/>
            <rFont val="Tahoma"/>
            <family val="2"/>
          </rPr>
          <t>~34</t>
        </r>
        <r>
          <rPr>
            <b/>
            <sz val="9"/>
            <color indexed="81"/>
            <rFont val="돋움"/>
            <family val="3"/>
            <charset val="129"/>
          </rPr>
          <t>세</t>
        </r>
        <r>
          <rPr>
            <b/>
            <sz val="9"/>
            <color indexed="81"/>
            <rFont val="Tahoma"/>
            <family val="2"/>
          </rPr>
          <t>) 2017</t>
        </r>
        <r>
          <rPr>
            <b/>
            <sz val="9"/>
            <color indexed="81"/>
            <rFont val="돋움"/>
            <family val="3"/>
            <charset val="129"/>
          </rPr>
          <t>년까지</t>
        </r>
        <r>
          <rPr>
            <b/>
            <sz val="9"/>
            <color indexed="81"/>
            <rFont val="Tahoma"/>
            <family val="2"/>
          </rPr>
          <t xml:space="preserve"> </t>
        </r>
        <r>
          <rPr>
            <b/>
            <sz val="9"/>
            <color indexed="81"/>
            <rFont val="돋움"/>
            <family val="3"/>
            <charset val="129"/>
          </rPr>
          <t>감면</t>
        </r>
        <r>
          <rPr>
            <b/>
            <sz val="9"/>
            <color indexed="81"/>
            <rFont val="Tahoma"/>
            <family val="2"/>
          </rPr>
          <t xml:space="preserve"> </t>
        </r>
        <r>
          <rPr>
            <b/>
            <sz val="9"/>
            <color indexed="81"/>
            <rFont val="돋움"/>
            <family val="3"/>
            <charset val="129"/>
          </rPr>
          <t>배제</t>
        </r>
      </text>
    </comment>
    <comment ref="V31" authorId="1" shapeId="0" xr:uid="{C9447778-F304-4E12-A629-659E4936B627}">
      <text>
        <r>
          <rPr>
            <b/>
            <sz val="9"/>
            <color indexed="81"/>
            <rFont val="Tahoma"/>
            <family val="2"/>
          </rPr>
          <t>2018.1.1.</t>
        </r>
        <r>
          <rPr>
            <b/>
            <sz val="9"/>
            <color indexed="81"/>
            <rFont val="돋움"/>
            <family val="3"/>
            <charset val="129"/>
          </rPr>
          <t>이후</t>
        </r>
        <r>
          <rPr>
            <b/>
            <sz val="9"/>
            <color indexed="81"/>
            <rFont val="Tahoma"/>
            <family val="2"/>
          </rPr>
          <t xml:space="preserve"> </t>
        </r>
        <r>
          <rPr>
            <b/>
            <sz val="9"/>
            <color indexed="81"/>
            <rFont val="돋움"/>
            <family val="3"/>
            <charset val="129"/>
          </rPr>
          <t>취업</t>
        </r>
        <r>
          <rPr>
            <b/>
            <sz val="9"/>
            <color indexed="81"/>
            <rFont val="Tahoma"/>
            <family val="2"/>
          </rPr>
          <t xml:space="preserve"> </t>
        </r>
        <r>
          <rPr>
            <b/>
            <sz val="9"/>
            <color indexed="81"/>
            <rFont val="돋움"/>
            <family val="3"/>
            <charset val="129"/>
          </rPr>
          <t>청년</t>
        </r>
        <r>
          <rPr>
            <b/>
            <sz val="9"/>
            <color indexed="81"/>
            <rFont val="Tahoma"/>
            <family val="2"/>
          </rPr>
          <t xml:space="preserve"> 5</t>
        </r>
        <r>
          <rPr>
            <b/>
            <sz val="9"/>
            <color indexed="81"/>
            <rFont val="돋움"/>
            <family val="3"/>
            <charset val="129"/>
          </rPr>
          <t>년</t>
        </r>
      </text>
    </comment>
    <comment ref="B45" authorId="1" shapeId="0" xr:uid="{00000000-0006-0000-0100-000005000000}">
      <text>
        <r>
          <rPr>
            <b/>
            <sz val="9"/>
            <color indexed="81"/>
            <rFont val="돋움"/>
            <family val="3"/>
            <charset val="129"/>
          </rPr>
          <t>원천징수의무자</t>
        </r>
        <r>
          <rPr>
            <b/>
            <sz val="9"/>
            <color indexed="81"/>
            <rFont val="Tahoma"/>
            <family val="2"/>
          </rPr>
          <t xml:space="preserve"> (</t>
        </r>
        <r>
          <rPr>
            <b/>
            <sz val="9"/>
            <color indexed="81"/>
            <rFont val="돋움"/>
            <family val="3"/>
            <charset val="129"/>
          </rPr>
          <t>회사명</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Microsoft</author>
    <author>내 문서</author>
  </authors>
  <commentList>
    <comment ref="AM4" authorId="0" shapeId="0" xr:uid="{52D4E82C-ECA7-408D-995A-D412E8A46739}">
      <text>
        <r>
          <rPr>
            <b/>
            <sz val="9"/>
            <color indexed="81"/>
            <rFont val="돋움"/>
            <family val="3"/>
            <charset val="129"/>
          </rPr>
          <t>주민등록번호</t>
        </r>
        <r>
          <rPr>
            <b/>
            <sz val="9"/>
            <color indexed="81"/>
            <rFont val="Tahoma"/>
            <family val="2"/>
          </rPr>
          <t xml:space="preserve"> </t>
        </r>
        <r>
          <rPr>
            <b/>
            <sz val="9"/>
            <color indexed="81"/>
            <rFont val="돋움"/>
            <family val="3"/>
            <charset val="129"/>
          </rPr>
          <t>맨</t>
        </r>
        <r>
          <rPr>
            <b/>
            <sz val="9"/>
            <color indexed="81"/>
            <rFont val="Tahoma"/>
            <family val="2"/>
          </rPr>
          <t xml:space="preserve"> </t>
        </r>
        <r>
          <rPr>
            <b/>
            <sz val="9"/>
            <color indexed="81"/>
            <rFont val="돋움"/>
            <family val="3"/>
            <charset val="129"/>
          </rPr>
          <t>마지막</t>
        </r>
        <r>
          <rPr>
            <b/>
            <sz val="9"/>
            <color indexed="81"/>
            <rFont val="Tahoma"/>
            <family val="2"/>
          </rPr>
          <t xml:space="preserve"> </t>
        </r>
        <r>
          <rPr>
            <b/>
            <sz val="9"/>
            <color indexed="81"/>
            <rFont val="돋움"/>
            <family val="3"/>
            <charset val="129"/>
          </rPr>
          <t>번호</t>
        </r>
      </text>
    </comment>
    <comment ref="AO4" authorId="0" shapeId="0" xr:uid="{ECD509E7-53E1-4C83-96E2-2DBE23CA4A61}">
      <text>
        <r>
          <rPr>
            <b/>
            <sz val="9"/>
            <color indexed="81"/>
            <rFont val="돋움"/>
            <family val="3"/>
            <charset val="129"/>
          </rPr>
          <t>컴퓨터</t>
        </r>
        <r>
          <rPr>
            <b/>
            <sz val="9"/>
            <color indexed="81"/>
            <rFont val="Tahoma"/>
            <family val="2"/>
          </rPr>
          <t xml:space="preserve"> </t>
        </r>
        <r>
          <rPr>
            <b/>
            <sz val="9"/>
            <color indexed="81"/>
            <rFont val="돋움"/>
            <family val="3"/>
            <charset val="129"/>
          </rPr>
          <t>시스템</t>
        </r>
        <r>
          <rPr>
            <b/>
            <sz val="9"/>
            <color indexed="81"/>
            <rFont val="Tahoma"/>
            <family val="2"/>
          </rPr>
          <t xml:space="preserve"> </t>
        </r>
        <r>
          <rPr>
            <b/>
            <sz val="9"/>
            <color indexed="81"/>
            <rFont val="돋움"/>
            <family val="3"/>
            <charset val="129"/>
          </rPr>
          <t>날짜임</t>
        </r>
      </text>
    </comment>
    <comment ref="AV4" authorId="0" shapeId="0" xr:uid="{D6A666A5-D56E-4995-9BDE-7E9244811E86}">
      <text>
        <r>
          <rPr>
            <b/>
            <sz val="9"/>
            <color indexed="81"/>
            <rFont val="Tahoma"/>
            <family val="2"/>
          </rPr>
          <t>([</t>
        </r>
        <r>
          <rPr>
            <b/>
            <sz val="9"/>
            <color indexed="81"/>
            <rFont val="돋움"/>
            <family val="3"/>
            <charset val="129"/>
          </rPr>
          <t>ㅇ</t>
        </r>
        <r>
          <rPr>
            <b/>
            <sz val="9"/>
            <color indexed="81"/>
            <rFont val="Tahoma"/>
            <family val="2"/>
          </rPr>
          <t>]*10 + [</t>
        </r>
        <r>
          <rPr>
            <b/>
            <sz val="9"/>
            <color indexed="81"/>
            <rFont val="돋움"/>
            <family val="3"/>
            <charset val="129"/>
          </rPr>
          <t>ㅈ</t>
        </r>
        <r>
          <rPr>
            <b/>
            <sz val="9"/>
            <color indexed="81"/>
            <rFont val="Tahoma"/>
            <family val="2"/>
          </rPr>
          <t>])%2=0</t>
        </r>
        <r>
          <rPr>
            <b/>
            <sz val="9"/>
            <color indexed="81"/>
            <rFont val="돋움"/>
            <family val="3"/>
            <charset val="129"/>
          </rPr>
          <t>이어야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5" authorId="1" shapeId="0" xr:uid="{4597223F-3209-451C-A729-EF14FC2EFE95}">
      <text>
        <r>
          <rPr>
            <b/>
            <sz val="9"/>
            <color indexed="81"/>
            <rFont val="돋움"/>
            <family val="3"/>
            <charset val="129"/>
          </rPr>
          <t>주민등록번호</t>
        </r>
        <r>
          <rPr>
            <b/>
            <sz val="9"/>
            <color indexed="81"/>
            <rFont val="Tahoma"/>
            <family val="2"/>
          </rPr>
          <t xml:space="preserve"> </t>
        </r>
        <r>
          <rPr>
            <b/>
            <sz val="9"/>
            <color indexed="81"/>
            <rFont val="돋움"/>
            <family val="3"/>
            <charset val="129"/>
          </rPr>
          <t>속성</t>
        </r>
        <r>
          <rPr>
            <b/>
            <sz val="9"/>
            <color indexed="81"/>
            <rFont val="Tahoma"/>
            <family val="2"/>
          </rPr>
          <t xml:space="preserve"> </t>
        </r>
        <r>
          <rPr>
            <b/>
            <sz val="9"/>
            <color indexed="81"/>
            <rFont val="돋움"/>
            <family val="3"/>
            <charset val="129"/>
          </rPr>
          <t xml:space="preserve">셀
</t>
        </r>
        <r>
          <rPr>
            <b/>
            <sz val="9"/>
            <color indexed="81"/>
            <rFont val="Tahoma"/>
            <family val="2"/>
          </rPr>
          <t>2000</t>
        </r>
        <r>
          <rPr>
            <b/>
            <sz val="9"/>
            <color indexed="81"/>
            <rFont val="돋움"/>
            <family val="3"/>
            <charset val="129"/>
          </rPr>
          <t>년</t>
        </r>
        <r>
          <rPr>
            <b/>
            <sz val="9"/>
            <color indexed="81"/>
            <rFont val="Tahoma"/>
            <family val="2"/>
          </rPr>
          <t xml:space="preserve"> </t>
        </r>
        <r>
          <rPr>
            <b/>
            <sz val="9"/>
            <color indexed="81"/>
            <rFont val="돋움"/>
            <family val="3"/>
            <charset val="129"/>
          </rPr>
          <t>맨앞자리</t>
        </r>
        <r>
          <rPr>
            <b/>
            <sz val="9"/>
            <color indexed="81"/>
            <rFont val="Tahoma"/>
            <family val="2"/>
          </rPr>
          <t xml:space="preserve"> NO</t>
        </r>
        <r>
          <rPr>
            <b/>
            <sz val="9"/>
            <color indexed="81"/>
            <rFont val="돋움"/>
            <family val="3"/>
            <charset val="129"/>
          </rPr>
          <t>기재</t>
        </r>
      </text>
    </comment>
    <comment ref="S7" authorId="1" shapeId="0" xr:uid="{D52DD9A8-4C3A-4F35-8134-6C34C52A77D8}">
      <text>
        <r>
          <rPr>
            <b/>
            <sz val="9"/>
            <color indexed="81"/>
            <rFont val="돋움"/>
            <family val="3"/>
            <charset val="129"/>
          </rPr>
          <t>①</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30</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전단에서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청년</t>
        </r>
        <r>
          <rPr>
            <b/>
            <sz val="9"/>
            <color indexed="81"/>
            <rFont val="Tahoma"/>
            <family val="2"/>
          </rPr>
          <t>,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t>
        </r>
        <r>
          <rPr>
            <b/>
            <sz val="9"/>
            <color indexed="81"/>
            <rFont val="돋움"/>
            <family val="3"/>
            <charset val="129"/>
          </rPr>
          <t>이란</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말한다</t>
        </r>
        <r>
          <rPr>
            <b/>
            <sz val="9"/>
            <color indexed="81"/>
            <rFont val="Tahoma"/>
            <family val="2"/>
          </rPr>
          <t xml:space="preserve">.(2017.02.07 </t>
        </r>
        <r>
          <rPr>
            <b/>
            <sz val="9"/>
            <color indexed="81"/>
            <rFont val="돋움"/>
            <family val="3"/>
            <charset val="129"/>
          </rPr>
          <t>개정</t>
        </r>
        <r>
          <rPr>
            <b/>
            <sz val="9"/>
            <color indexed="81"/>
            <rFont val="Tahoma"/>
            <family val="2"/>
          </rPr>
          <t xml:space="preserve">)
  1. </t>
        </r>
        <r>
          <rPr>
            <b/>
            <sz val="9"/>
            <color indexed="81"/>
            <rFont val="돋움"/>
            <family val="3"/>
            <charset val="129"/>
          </rPr>
          <t>청년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15</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 29</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병역을</t>
        </r>
        <r>
          <rPr>
            <b/>
            <sz val="9"/>
            <color indexed="81"/>
            <rFont val="Tahoma"/>
            <family val="2"/>
          </rPr>
          <t xml:space="preserve"> </t>
        </r>
        <r>
          <rPr>
            <b/>
            <sz val="9"/>
            <color indexed="81"/>
            <rFont val="돋움"/>
            <family val="3"/>
            <charset val="129"/>
          </rPr>
          <t>이행한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기간</t>
        </r>
        <r>
          <rPr>
            <b/>
            <sz val="9"/>
            <color indexed="81"/>
            <rFont val="Tahoma"/>
            <family val="2"/>
          </rPr>
          <t>(6</t>
        </r>
        <r>
          <rPr>
            <b/>
            <sz val="9"/>
            <color indexed="81"/>
            <rFont val="돋움"/>
            <family val="3"/>
            <charset val="129"/>
          </rPr>
          <t>년을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연령에서</t>
        </r>
        <r>
          <rPr>
            <b/>
            <sz val="9"/>
            <color indexed="81"/>
            <rFont val="Tahoma"/>
            <family val="2"/>
          </rPr>
          <t xml:space="preserve"> </t>
        </r>
        <r>
          <rPr>
            <b/>
            <sz val="9"/>
            <color indexed="81"/>
            <rFont val="돋움"/>
            <family val="3"/>
            <charset val="129"/>
          </rPr>
          <t>빼고</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연령이</t>
        </r>
        <r>
          <rPr>
            <b/>
            <sz val="9"/>
            <color indexed="81"/>
            <rFont val="Tahoma"/>
            <family val="2"/>
          </rPr>
          <t xml:space="preserve"> 29</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 xml:space="preserve">.(2014.02.21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「병역법」</t>
        </r>
        <r>
          <rPr>
            <b/>
            <sz val="9"/>
            <color indexed="81"/>
            <rFont val="Tahoma"/>
            <family val="2"/>
          </rPr>
          <t xml:space="preserve"> </t>
        </r>
        <r>
          <rPr>
            <b/>
            <sz val="9"/>
            <color indexed="81"/>
            <rFont val="돋움"/>
            <family val="3"/>
            <charset val="129"/>
          </rPr>
          <t>제</t>
        </r>
        <r>
          <rPr>
            <b/>
            <sz val="9"/>
            <color indexed="81"/>
            <rFont val="Tahoma"/>
            <family val="2"/>
          </rPr>
          <t>16</t>
        </r>
        <r>
          <rPr>
            <b/>
            <sz val="9"/>
            <color indexed="81"/>
            <rFont val="돋움"/>
            <family val="3"/>
            <charset val="129"/>
          </rPr>
          <t>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제</t>
        </r>
        <r>
          <rPr>
            <b/>
            <sz val="9"/>
            <color indexed="81"/>
            <rFont val="Tahoma"/>
            <family val="2"/>
          </rPr>
          <t>20</t>
        </r>
        <r>
          <rPr>
            <b/>
            <sz val="9"/>
            <color indexed="81"/>
            <rFont val="돋움"/>
            <family val="3"/>
            <charset val="129"/>
          </rPr>
          <t>조에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현역병</t>
        </r>
        <r>
          <rPr>
            <b/>
            <sz val="9"/>
            <color indexed="81"/>
            <rFont val="Tahoma"/>
            <family val="2"/>
          </rPr>
          <t>(</t>
        </r>
        <r>
          <rPr>
            <b/>
            <sz val="9"/>
            <color indexed="81"/>
            <rFont val="돋움"/>
            <family val="3"/>
            <charset val="129"/>
          </rPr>
          <t>같은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21</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25</t>
        </r>
        <r>
          <rPr>
            <b/>
            <sz val="9"/>
            <color indexed="81"/>
            <rFont val="돋움"/>
            <family val="3"/>
            <charset val="129"/>
          </rPr>
          <t>조에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복무한</t>
        </r>
        <r>
          <rPr>
            <b/>
            <sz val="9"/>
            <color indexed="81"/>
            <rFont val="Tahoma"/>
            <family val="2"/>
          </rPr>
          <t xml:space="preserve"> </t>
        </r>
        <r>
          <rPr>
            <b/>
            <sz val="9"/>
            <color indexed="81"/>
            <rFont val="돋움"/>
            <family val="3"/>
            <charset val="129"/>
          </rPr>
          <t>상근예비역</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의무경찰</t>
        </r>
        <r>
          <rPr>
            <b/>
            <sz val="9"/>
            <color indexed="81"/>
            <rFont val="Tahoma"/>
            <family val="2"/>
          </rPr>
          <t>·</t>
        </r>
        <r>
          <rPr>
            <b/>
            <sz val="9"/>
            <color indexed="81"/>
            <rFont val="돋움"/>
            <family val="3"/>
            <charset val="129"/>
          </rPr>
          <t>의무소방원을</t>
        </r>
        <r>
          <rPr>
            <b/>
            <sz val="9"/>
            <color indexed="81"/>
            <rFont val="Tahoma"/>
            <family val="2"/>
          </rPr>
          <t xml:space="preserve"> 
          </t>
        </r>
        <r>
          <rPr>
            <b/>
            <sz val="9"/>
            <color indexed="81"/>
            <rFont val="돋움"/>
            <family val="3"/>
            <charset val="129"/>
          </rPr>
          <t>포함한다</t>
        </r>
        <r>
          <rPr>
            <b/>
            <sz val="9"/>
            <color indexed="81"/>
            <rFont val="Tahoma"/>
            <family val="2"/>
          </rPr>
          <t xml:space="preserve">)(2016.11.29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「병역법」</t>
        </r>
        <r>
          <rPr>
            <b/>
            <sz val="9"/>
            <color indexed="81"/>
            <rFont val="Tahoma"/>
            <family val="2"/>
          </rPr>
          <t xml:space="preserve"> </t>
        </r>
        <r>
          <rPr>
            <b/>
            <sz val="9"/>
            <color indexed="81"/>
            <rFont val="돋움"/>
            <family val="3"/>
            <charset val="129"/>
          </rPr>
          <t>제</t>
        </r>
        <r>
          <rPr>
            <b/>
            <sz val="9"/>
            <color indexed="81"/>
            <rFont val="Tahoma"/>
            <family val="2"/>
          </rPr>
          <t>26</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사회복무요원</t>
        </r>
        <r>
          <rPr>
            <b/>
            <sz val="9"/>
            <color indexed="81"/>
            <rFont val="Tahoma"/>
            <family val="2"/>
          </rPr>
          <t xml:space="preserve">(2014.02.21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「군인사법」</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현역에</t>
        </r>
        <r>
          <rPr>
            <b/>
            <sz val="9"/>
            <color indexed="81"/>
            <rFont val="Tahoma"/>
            <family val="2"/>
          </rPr>
          <t xml:space="preserve"> </t>
        </r>
        <r>
          <rPr>
            <b/>
            <sz val="9"/>
            <color indexed="81"/>
            <rFont val="돋움"/>
            <family val="3"/>
            <charset val="129"/>
          </rPr>
          <t>복무하는</t>
        </r>
        <r>
          <rPr>
            <b/>
            <sz val="9"/>
            <color indexed="81"/>
            <rFont val="Tahoma"/>
            <family val="2"/>
          </rPr>
          <t xml:space="preserve"> </t>
        </r>
        <r>
          <rPr>
            <b/>
            <sz val="9"/>
            <color indexed="81"/>
            <rFont val="돋움"/>
            <family val="3"/>
            <charset val="129"/>
          </rPr>
          <t>장교</t>
        </r>
        <r>
          <rPr>
            <b/>
            <sz val="9"/>
            <color indexed="81"/>
            <rFont val="Tahoma"/>
            <family val="2"/>
          </rPr>
          <t xml:space="preserve">, </t>
        </r>
        <r>
          <rPr>
            <b/>
            <sz val="9"/>
            <color indexed="81"/>
            <rFont val="돋움"/>
            <family val="3"/>
            <charset val="129"/>
          </rPr>
          <t>준사관</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부사관</t>
        </r>
        <r>
          <rPr>
            <b/>
            <sz val="9"/>
            <color indexed="81"/>
            <rFont val="Tahoma"/>
            <family val="2"/>
          </rPr>
          <t xml:space="preserve">(2014.02.21 </t>
        </r>
        <r>
          <rPr>
            <b/>
            <sz val="9"/>
            <color indexed="81"/>
            <rFont val="돋움"/>
            <family val="3"/>
            <charset val="129"/>
          </rPr>
          <t>개정</t>
        </r>
        <r>
          <rPr>
            <b/>
            <sz val="9"/>
            <color indexed="81"/>
            <rFont val="Tahoma"/>
            <family val="2"/>
          </rPr>
          <t>)
  2. 60</t>
        </r>
        <r>
          <rPr>
            <b/>
            <sz val="9"/>
            <color indexed="81"/>
            <rFont val="돋움"/>
            <family val="3"/>
            <charset val="129"/>
          </rPr>
          <t>세</t>
        </r>
        <r>
          <rPr>
            <b/>
            <sz val="9"/>
            <color indexed="81"/>
            <rFont val="Tahoma"/>
            <family val="2"/>
          </rPr>
          <t xml:space="preserve"> </t>
        </r>
        <r>
          <rPr>
            <b/>
            <sz val="9"/>
            <color indexed="81"/>
            <rFont val="돋움"/>
            <family val="3"/>
            <charset val="129"/>
          </rPr>
          <t>이상의</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(2014.02.21 </t>
        </r>
        <r>
          <rPr>
            <b/>
            <sz val="9"/>
            <color indexed="81"/>
            <rFont val="돋움"/>
            <family val="3"/>
            <charset val="129"/>
          </rPr>
          <t>개정</t>
        </r>
        <r>
          <rPr>
            <b/>
            <sz val="9"/>
            <color indexed="81"/>
            <rFont val="Tahoma"/>
            <family val="2"/>
          </rPr>
          <t xml:space="preserve">)
  3. </t>
        </r>
        <r>
          <rPr>
            <b/>
            <sz val="9"/>
            <color indexed="81"/>
            <rFont val="돋움"/>
            <family val="3"/>
            <charset val="129"/>
          </rPr>
          <t>장애인</t>
        </r>
        <r>
          <rPr>
            <b/>
            <sz val="9"/>
            <color indexed="81"/>
            <rFont val="Tahoma"/>
            <family val="2"/>
          </rPr>
          <t xml:space="preserve">: </t>
        </r>
        <r>
          <rPr>
            <b/>
            <sz val="9"/>
            <color indexed="81"/>
            <rFont val="돋움"/>
            <family val="3"/>
            <charset val="129"/>
          </rPr>
          <t>「장애인복지법」의</t>
        </r>
        <r>
          <rPr>
            <b/>
            <sz val="9"/>
            <color indexed="81"/>
            <rFont val="Tahoma"/>
            <family val="2"/>
          </rPr>
          <t xml:space="preserve"> </t>
        </r>
        <r>
          <rPr>
            <b/>
            <sz val="9"/>
            <color indexed="81"/>
            <rFont val="돋움"/>
            <family val="3"/>
            <charset val="129"/>
          </rPr>
          <t>적용을</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장애인과</t>
        </r>
        <r>
          <rPr>
            <b/>
            <sz val="9"/>
            <color indexed="81"/>
            <rFont val="Tahoma"/>
            <family val="2"/>
          </rPr>
          <t xml:space="preserve"> </t>
        </r>
        <r>
          <rPr>
            <b/>
            <sz val="9"/>
            <color indexed="81"/>
            <rFont val="돋움"/>
            <family val="3"/>
            <charset val="129"/>
          </rPr>
          <t>「국가유공자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예우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지원에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상이자</t>
        </r>
        <r>
          <rPr>
            <b/>
            <sz val="9"/>
            <color indexed="81"/>
            <rFont val="Tahoma"/>
            <family val="2"/>
          </rPr>
          <t xml:space="preserve">(2014.02.21 </t>
        </r>
        <r>
          <rPr>
            <b/>
            <sz val="9"/>
            <color indexed="81"/>
            <rFont val="돋움"/>
            <family val="3"/>
            <charset val="129"/>
          </rPr>
          <t>개정</t>
        </r>
        <r>
          <rPr>
            <b/>
            <sz val="9"/>
            <color indexed="81"/>
            <rFont val="Tahoma"/>
            <family val="2"/>
          </rPr>
          <t xml:space="preserve">)
  4.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29</t>
        </r>
        <r>
          <rPr>
            <b/>
            <sz val="9"/>
            <color indexed="81"/>
            <rFont val="돋움"/>
            <family val="3"/>
            <charset val="129"/>
          </rPr>
          <t>조의</t>
        </r>
        <r>
          <rPr>
            <b/>
            <sz val="9"/>
            <color indexed="81"/>
            <rFont val="Tahoma"/>
            <family val="2"/>
          </rPr>
          <t xml:space="preserve">3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 xml:space="preserve">(2017.02.07 </t>
        </r>
        <r>
          <rPr>
            <b/>
            <sz val="9"/>
            <color indexed="81"/>
            <rFont val="돋움"/>
            <family val="3"/>
            <charset val="129"/>
          </rPr>
          <t>신설</t>
        </r>
        <r>
          <rPr>
            <b/>
            <sz val="9"/>
            <color indexed="81"/>
            <rFont val="Tahoma"/>
            <family val="2"/>
          </rPr>
          <t>)</t>
        </r>
      </text>
    </comment>
    <comment ref="AB7" authorId="1" shapeId="0" xr:uid="{6F534FE3-B06B-4D4E-B946-D5E7CF8B3E9A}">
      <text>
        <r>
          <rPr>
            <b/>
            <sz val="9"/>
            <color indexed="81"/>
            <rFont val="Tahoma"/>
            <family val="2"/>
          </rPr>
          <t>2012.1.1.</t>
        </r>
        <r>
          <rPr>
            <b/>
            <sz val="9"/>
            <color indexed="81"/>
            <rFont val="돋움"/>
            <family val="3"/>
            <charset val="129"/>
          </rPr>
          <t>이후</t>
        </r>
      </text>
    </comment>
    <comment ref="AB9" authorId="1" shapeId="0" xr:uid="{5D67174D-1ACD-44D6-9A70-521C0D4B0697}">
      <text>
        <r>
          <rPr>
            <b/>
            <sz val="9"/>
            <color indexed="81"/>
            <rFont val="돋움"/>
            <family val="3"/>
            <charset val="129"/>
          </rPr>
          <t>조세특례제한법시행령</t>
        </r>
        <r>
          <rPr>
            <b/>
            <sz val="9"/>
            <color indexed="81"/>
            <rFont val="Tahoma"/>
            <family val="2"/>
          </rPr>
          <t xml:space="preserve"> </t>
        </r>
        <r>
          <rPr>
            <b/>
            <sz val="9"/>
            <color indexed="81"/>
            <rFont val="돋움"/>
            <family val="3"/>
            <charset val="129"/>
          </rPr>
          <t>제</t>
        </r>
        <r>
          <rPr>
            <b/>
            <sz val="9"/>
            <color indexed="81"/>
            <rFont val="Tahoma"/>
            <family val="2"/>
          </rPr>
          <t>27</t>
        </r>
        <r>
          <rPr>
            <b/>
            <sz val="9"/>
            <color indexed="81"/>
            <rFont val="돋움"/>
            <family val="3"/>
            <charset val="129"/>
          </rPr>
          <t>조</t>
        </r>
        <r>
          <rPr>
            <b/>
            <sz val="9"/>
            <color indexed="81"/>
            <rFont val="Tahoma"/>
            <family val="2"/>
          </rPr>
          <t xml:space="preserve"> [ </t>
        </r>
        <r>
          <rPr>
            <b/>
            <sz val="9"/>
            <color indexed="81"/>
            <rFont val="돋움"/>
            <family val="3"/>
            <charset val="129"/>
          </rPr>
          <t>중소기업</t>
        </r>
        <r>
          <rPr>
            <b/>
            <sz val="9"/>
            <color indexed="81"/>
            <rFont val="Tahoma"/>
            <family val="2"/>
          </rPr>
          <t xml:space="preserve"> </t>
        </r>
        <r>
          <rPr>
            <b/>
            <sz val="9"/>
            <color indexed="81"/>
            <rFont val="돋움"/>
            <family val="3"/>
            <charset val="129"/>
          </rPr>
          <t>취업자에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소득세</t>
        </r>
        <r>
          <rPr>
            <b/>
            <sz val="9"/>
            <color indexed="81"/>
            <rFont val="Tahoma"/>
            <family val="2"/>
          </rPr>
          <t xml:space="preserve"> </t>
        </r>
        <r>
          <rPr>
            <b/>
            <sz val="9"/>
            <color indexed="81"/>
            <rFont val="돋움"/>
            <family val="3"/>
            <charset val="129"/>
          </rPr>
          <t>감면</t>
        </r>
        <r>
          <rPr>
            <b/>
            <sz val="9"/>
            <color indexed="81"/>
            <rFont val="Tahoma"/>
            <family val="2"/>
          </rPr>
          <t xml:space="preserve">(2014.02.21 </t>
        </r>
        <r>
          <rPr>
            <b/>
            <sz val="9"/>
            <color indexed="81"/>
            <rFont val="돋움"/>
            <family val="3"/>
            <charset val="129"/>
          </rPr>
          <t>제목개정</t>
        </r>
        <r>
          <rPr>
            <b/>
            <sz val="9"/>
            <color indexed="81"/>
            <rFont val="Tahoma"/>
            <family val="2"/>
          </rPr>
          <t xml:space="preserve">) ]
3. </t>
        </r>
        <r>
          <rPr>
            <b/>
            <sz val="9"/>
            <color indexed="81"/>
            <rFont val="돋움"/>
            <family val="3"/>
            <charset val="129"/>
          </rPr>
          <t>장애인</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「장애인복지법」의</t>
        </r>
        <r>
          <rPr>
            <b/>
            <sz val="9"/>
            <color indexed="81"/>
            <rFont val="Tahoma"/>
            <family val="2"/>
          </rPr>
          <t xml:space="preserve"> </t>
        </r>
        <r>
          <rPr>
            <b/>
            <sz val="9"/>
            <color indexed="81"/>
            <rFont val="돋움"/>
            <family val="3"/>
            <charset val="129"/>
          </rPr>
          <t>적용을</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장애인</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「국가유공자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예우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지원에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상이자</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t>
        </r>
        <r>
          <rPr>
            <b/>
            <sz val="9"/>
            <color indexed="81"/>
            <rFont val="Tahoma"/>
            <family val="2"/>
          </rPr>
          <t>5·18</t>
        </r>
        <r>
          <rPr>
            <b/>
            <sz val="9"/>
            <color indexed="81"/>
            <rFont val="돋움"/>
            <family val="3"/>
            <charset val="129"/>
          </rPr>
          <t>민주유공자예우에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5·18</t>
        </r>
        <r>
          <rPr>
            <b/>
            <sz val="9"/>
            <color indexed="81"/>
            <rFont val="돋움"/>
            <family val="3"/>
            <charset val="129"/>
          </rPr>
          <t>민주화운동부상자</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라</t>
        </r>
        <r>
          <rPr>
            <b/>
            <sz val="9"/>
            <color indexed="81"/>
            <rFont val="Tahoma"/>
            <family val="2"/>
          </rPr>
          <t xml:space="preserve">. </t>
        </r>
        <r>
          <rPr>
            <b/>
            <sz val="9"/>
            <color indexed="81"/>
            <rFont val="돋움"/>
            <family val="3"/>
            <charset val="129"/>
          </rPr>
          <t>「고엽제후유의증</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환자지원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단체</t>
        </r>
        <r>
          <rPr>
            <b/>
            <sz val="9"/>
            <color indexed="81"/>
            <rFont val="Tahoma"/>
            <family val="2"/>
          </rPr>
          <t xml:space="preserve"> </t>
        </r>
        <r>
          <rPr>
            <b/>
            <sz val="9"/>
            <color indexed="81"/>
            <rFont val="돋움"/>
            <family val="3"/>
            <charset val="129"/>
          </rPr>
          <t>설립에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법률」에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고엽제후유의증환자로서</t>
        </r>
        <r>
          <rPr>
            <b/>
            <sz val="9"/>
            <color indexed="81"/>
            <rFont val="Tahoma"/>
            <family val="2"/>
          </rPr>
          <t xml:space="preserve"> </t>
        </r>
        <r>
          <rPr>
            <b/>
            <sz val="9"/>
            <color indexed="81"/>
            <rFont val="돋움"/>
            <family val="3"/>
            <charset val="129"/>
          </rPr>
          <t>장애등급</t>
        </r>
        <r>
          <rPr>
            <b/>
            <sz val="9"/>
            <color indexed="81"/>
            <rFont val="Tahoma"/>
            <family val="2"/>
          </rPr>
          <t xml:space="preserve"> </t>
        </r>
        <r>
          <rPr>
            <b/>
            <sz val="9"/>
            <color indexed="81"/>
            <rFont val="돋움"/>
            <family val="3"/>
            <charset val="129"/>
          </rPr>
          <t>판정을</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사람</t>
        </r>
        <r>
          <rPr>
            <b/>
            <sz val="9"/>
            <color indexed="81"/>
            <rFont val="Tahoma"/>
            <family val="2"/>
          </rPr>
          <t xml:space="preserve">(2019.02.12 </t>
        </r>
        <r>
          <rPr>
            <b/>
            <sz val="9"/>
            <color indexed="81"/>
            <rFont val="돋움"/>
            <family val="3"/>
            <charset val="129"/>
          </rPr>
          <t>개정</t>
        </r>
        <r>
          <rPr>
            <b/>
            <sz val="9"/>
            <color indexed="81"/>
            <rFont val="Tahoma"/>
            <family val="2"/>
          </rPr>
          <t xml:space="preserve">)
</t>
        </r>
      </text>
    </comment>
    <comment ref="J14" authorId="2" shapeId="0" xr:uid="{D1B47E47-5871-4C10-B159-F36B91FC11B2}">
      <text>
        <r>
          <rPr>
            <b/>
            <sz val="9"/>
            <color indexed="81"/>
            <rFont val="돋움"/>
            <family val="3"/>
            <charset val="129"/>
          </rPr>
          <t>년</t>
        </r>
        <r>
          <rPr>
            <b/>
            <sz val="9"/>
            <color indexed="81"/>
            <rFont val="Tahoma"/>
            <family val="2"/>
          </rPr>
          <t xml:space="preserve">    </t>
        </r>
        <r>
          <rPr>
            <b/>
            <sz val="9"/>
            <color indexed="81"/>
            <rFont val="돋움"/>
            <family val="3"/>
            <charset val="129"/>
          </rPr>
          <t>월</t>
        </r>
        <r>
          <rPr>
            <b/>
            <sz val="9"/>
            <color indexed="81"/>
            <rFont val="Tahoma"/>
            <family val="2"/>
          </rPr>
          <t xml:space="preserve">     </t>
        </r>
        <r>
          <rPr>
            <b/>
            <sz val="9"/>
            <color indexed="81"/>
            <rFont val="돋움"/>
            <family val="3"/>
            <charset val="129"/>
          </rPr>
          <t xml:space="preserve">일
</t>
        </r>
      </text>
    </comment>
    <comment ref="I16" authorId="1" shapeId="0" xr:uid="{789D55E2-DC28-4781-889C-0EC935AEBC1C}">
      <text>
        <r>
          <rPr>
            <b/>
            <sz val="9"/>
            <color indexed="81"/>
            <rFont val="돋움"/>
            <family val="3"/>
            <charset val="129"/>
          </rPr>
          <t>①</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30</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전단에서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청년</t>
        </r>
        <r>
          <rPr>
            <b/>
            <sz val="9"/>
            <color indexed="81"/>
            <rFont val="Tahoma"/>
            <family val="2"/>
          </rPr>
          <t>,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경력단절</t>
        </r>
        <r>
          <rPr>
            <b/>
            <sz val="9"/>
            <color indexed="81"/>
            <rFont val="Tahoma"/>
            <family val="2"/>
          </rPr>
          <t xml:space="preserve"> </t>
        </r>
        <r>
          <rPr>
            <b/>
            <sz val="9"/>
            <color indexed="81"/>
            <rFont val="돋움"/>
            <family val="3"/>
            <charset val="129"/>
          </rPr>
          <t>여성</t>
        </r>
        <r>
          <rPr>
            <b/>
            <sz val="9"/>
            <color indexed="81"/>
            <rFont val="Tahoma"/>
            <family val="2"/>
          </rPr>
          <t>"</t>
        </r>
        <r>
          <rPr>
            <b/>
            <sz val="9"/>
            <color indexed="81"/>
            <rFont val="돋움"/>
            <family val="3"/>
            <charset val="129"/>
          </rPr>
          <t>이란</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말한다</t>
        </r>
        <r>
          <rPr>
            <b/>
            <sz val="9"/>
            <color indexed="81"/>
            <rFont val="Tahoma"/>
            <family val="2"/>
          </rPr>
          <t xml:space="preserve">.(2017.02.07 </t>
        </r>
        <r>
          <rPr>
            <b/>
            <sz val="9"/>
            <color indexed="81"/>
            <rFont val="돋움"/>
            <family val="3"/>
            <charset val="129"/>
          </rPr>
          <t>개정</t>
        </r>
        <r>
          <rPr>
            <b/>
            <sz val="9"/>
            <color indexed="81"/>
            <rFont val="Tahoma"/>
            <family val="2"/>
          </rPr>
          <t xml:space="preserve">)
  1. </t>
        </r>
        <r>
          <rPr>
            <b/>
            <sz val="9"/>
            <color indexed="81"/>
            <rFont val="돋움"/>
            <family val="3"/>
            <charset val="129"/>
          </rPr>
          <t>청년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연령이</t>
        </r>
        <r>
          <rPr>
            <b/>
            <sz val="9"/>
            <color indexed="81"/>
            <rFont val="Tahoma"/>
            <family val="2"/>
          </rPr>
          <t xml:space="preserve"> 15</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 34</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병역을</t>
        </r>
        <r>
          <rPr>
            <b/>
            <sz val="9"/>
            <color indexed="81"/>
            <rFont val="Tahoma"/>
            <family val="2"/>
          </rPr>
          <t xml:space="preserve"> </t>
        </r>
        <r>
          <rPr>
            <b/>
            <sz val="9"/>
            <color indexed="81"/>
            <rFont val="돋움"/>
            <family val="3"/>
            <charset val="129"/>
          </rPr>
          <t>이행한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기간</t>
        </r>
        <r>
          <rPr>
            <b/>
            <sz val="9"/>
            <color indexed="81"/>
            <rFont val="Tahoma"/>
            <family val="2"/>
          </rPr>
          <t>(6</t>
        </r>
        <r>
          <rPr>
            <b/>
            <sz val="9"/>
            <color indexed="81"/>
            <rFont val="돋움"/>
            <family val="3"/>
            <charset val="129"/>
          </rPr>
          <t>년을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근로계약</t>
        </r>
        <r>
          <rPr>
            <b/>
            <sz val="9"/>
            <color indexed="81"/>
            <rFont val="Tahoma"/>
            <family val="2"/>
          </rPr>
          <t xml:space="preserve"> </t>
        </r>
        <r>
          <rPr>
            <b/>
            <sz val="9"/>
            <color indexed="81"/>
            <rFont val="돋움"/>
            <family val="3"/>
            <charset val="129"/>
          </rPr>
          <t>체결일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연령에서</t>
        </r>
        <r>
          <rPr>
            <b/>
            <sz val="9"/>
            <color indexed="81"/>
            <rFont val="Tahoma"/>
            <family val="2"/>
          </rPr>
          <t xml:space="preserve"> </t>
        </r>
        <r>
          <rPr>
            <b/>
            <sz val="9"/>
            <color indexed="81"/>
            <rFont val="돋움"/>
            <family val="3"/>
            <charset val="129"/>
          </rPr>
          <t>빼고</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연령이</t>
        </r>
        <r>
          <rPr>
            <b/>
            <sz val="9"/>
            <color indexed="81"/>
            <rFont val="Tahoma"/>
            <family val="2"/>
          </rPr>
          <t xml:space="preserve"> 34</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 xml:space="preserve">.(2018.08.28. </t>
        </r>
        <r>
          <rPr>
            <b/>
            <sz val="9"/>
            <color indexed="81"/>
            <rFont val="돋움"/>
            <family val="3"/>
            <charset val="129"/>
          </rPr>
          <t>개정</t>
        </r>
        <r>
          <rPr>
            <b/>
            <sz val="9"/>
            <color indexed="81"/>
            <rFont val="Tahoma"/>
            <family val="2"/>
          </rPr>
          <t xml:space="preserve">)
</t>
        </r>
        <r>
          <rPr>
            <b/>
            <sz val="9"/>
            <color indexed="81"/>
            <rFont val="돋움"/>
            <family val="3"/>
            <charset val="129"/>
          </rPr>
          <t>조세특례제한법시행령부칙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29116</t>
        </r>
        <r>
          <rPr>
            <b/>
            <sz val="9"/>
            <color indexed="81"/>
            <rFont val="돋움"/>
            <family val="3"/>
            <charset val="129"/>
          </rPr>
          <t>호</t>
        </r>
        <r>
          <rPr>
            <b/>
            <sz val="9"/>
            <color indexed="81"/>
            <rFont val="Tahoma"/>
            <family val="2"/>
          </rPr>
          <t xml:space="preserve"> ]
</t>
        </r>
        <r>
          <rPr>
            <b/>
            <sz val="9"/>
            <color indexed="81"/>
            <rFont val="돋움"/>
            <family val="3"/>
            <charset val="129"/>
          </rPr>
          <t>제</t>
        </r>
        <r>
          <rPr>
            <b/>
            <sz val="9"/>
            <color indexed="81"/>
            <rFont val="Tahoma"/>
            <family val="2"/>
          </rPr>
          <t>27</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호의</t>
        </r>
        <r>
          <rPr>
            <b/>
            <sz val="9"/>
            <color indexed="81"/>
            <rFont val="Tahoma"/>
            <family val="2"/>
          </rPr>
          <t xml:space="preserve"> </t>
        </r>
        <r>
          <rPr>
            <b/>
            <sz val="9"/>
            <color indexed="81"/>
            <rFont val="돋움"/>
            <family val="3"/>
            <charset val="129"/>
          </rPr>
          <t>개정규정은</t>
        </r>
        <r>
          <rPr>
            <b/>
            <sz val="9"/>
            <color indexed="81"/>
            <rFont val="Tahoma"/>
            <family val="2"/>
          </rPr>
          <t xml:space="preserve"> 2018.08.28</t>
        </r>
        <r>
          <rPr>
            <b/>
            <sz val="9"/>
            <color indexed="81"/>
            <rFont val="돋움"/>
            <family val="3"/>
            <charset val="129"/>
          </rPr>
          <t>이</t>
        </r>
        <r>
          <rPr>
            <b/>
            <sz val="9"/>
            <color indexed="81"/>
            <rFont val="Tahoma"/>
            <family val="2"/>
          </rPr>
          <t xml:space="preserve"> </t>
        </r>
        <r>
          <rPr>
            <b/>
            <sz val="9"/>
            <color indexed="81"/>
            <rFont val="돋움"/>
            <family val="3"/>
            <charset val="129"/>
          </rPr>
          <t>속한</t>
        </r>
        <r>
          <rPr>
            <b/>
            <sz val="9"/>
            <color indexed="81"/>
            <rFont val="Tahoma"/>
            <family val="2"/>
          </rPr>
          <t xml:space="preserve"> </t>
        </r>
        <r>
          <rPr>
            <b/>
            <sz val="9"/>
            <color indexed="81"/>
            <rFont val="돋움"/>
            <family val="3"/>
            <charset val="129"/>
          </rPr>
          <t>과세기간부터</t>
        </r>
        <r>
          <rPr>
            <b/>
            <sz val="9"/>
            <color indexed="81"/>
            <rFont val="Tahoma"/>
            <family val="2"/>
          </rPr>
          <t xml:space="preserve"> </t>
        </r>
        <r>
          <rPr>
            <b/>
            <sz val="9"/>
            <color indexed="81"/>
            <rFont val="돋움"/>
            <family val="3"/>
            <charset val="129"/>
          </rPr>
          <t>적용하되</t>
        </r>
        <r>
          <rPr>
            <b/>
            <sz val="9"/>
            <color indexed="81"/>
            <rFont val="Tahoma"/>
            <family val="2"/>
          </rPr>
          <t xml:space="preserve">,
2018.08.28 </t>
        </r>
        <r>
          <rPr>
            <b/>
            <sz val="9"/>
            <color indexed="81"/>
            <rFont val="돋움"/>
            <family val="3"/>
            <charset val="129"/>
          </rPr>
          <t>전에</t>
        </r>
        <r>
          <rPr>
            <b/>
            <sz val="9"/>
            <color indexed="81"/>
            <rFont val="Tahoma"/>
            <family val="2"/>
          </rPr>
          <t xml:space="preserve"> </t>
        </r>
        <r>
          <rPr>
            <b/>
            <sz val="9"/>
            <color indexed="81"/>
            <rFont val="돋움"/>
            <family val="3"/>
            <charset val="129"/>
          </rPr>
          <t>취업한</t>
        </r>
        <r>
          <rPr>
            <b/>
            <sz val="9"/>
            <color indexed="81"/>
            <rFont val="Tahoma"/>
            <family val="2"/>
          </rPr>
          <t xml:space="preserve"> </t>
        </r>
        <r>
          <rPr>
            <b/>
            <sz val="9"/>
            <color indexed="81"/>
            <rFont val="돋움"/>
            <family val="3"/>
            <charset val="129"/>
          </rPr>
          <t>청년에</t>
        </r>
        <r>
          <rPr>
            <b/>
            <sz val="9"/>
            <color indexed="81"/>
            <rFont val="Tahoma"/>
            <family val="2"/>
          </rPr>
          <t xml:space="preserve"> </t>
        </r>
        <r>
          <rPr>
            <b/>
            <sz val="9"/>
            <color indexed="81"/>
            <rFont val="돋움"/>
            <family val="3"/>
            <charset val="129"/>
          </rPr>
          <t>대해서도</t>
        </r>
        <r>
          <rPr>
            <b/>
            <sz val="9"/>
            <color indexed="81"/>
            <rFont val="Tahoma"/>
            <family val="2"/>
          </rPr>
          <t xml:space="preserve"> </t>
        </r>
        <r>
          <rPr>
            <b/>
            <sz val="9"/>
            <color indexed="81"/>
            <rFont val="돋움"/>
            <family val="3"/>
            <charset val="129"/>
          </rPr>
          <t>적용함</t>
        </r>
        <r>
          <rPr>
            <b/>
            <sz val="9"/>
            <color indexed="81"/>
            <rFont val="Tahoma"/>
            <family val="2"/>
          </rPr>
          <t xml:space="preserve"> [2018.08.28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29116</t>
        </r>
        <r>
          <rPr>
            <b/>
            <sz val="9"/>
            <color indexed="81"/>
            <rFont val="돋움"/>
            <family val="3"/>
            <charset val="129"/>
          </rPr>
          <t>호</t>
        </r>
        <r>
          <rPr>
            <b/>
            <sz val="9"/>
            <color indexed="81"/>
            <rFont val="Tahoma"/>
            <family val="2"/>
          </rPr>
          <t xml:space="preserve"> </t>
        </r>
        <r>
          <rPr>
            <b/>
            <sz val="9"/>
            <color indexed="81"/>
            <rFont val="돋움"/>
            <family val="3"/>
            <charset val="129"/>
          </rPr>
          <t>부칙</t>
        </r>
        <r>
          <rPr>
            <b/>
            <sz val="9"/>
            <color indexed="81"/>
            <rFont val="Tahoma"/>
            <family val="2"/>
          </rPr>
          <t xml:space="preserve"> </t>
        </r>
        <r>
          <rPr>
            <b/>
            <sz val="9"/>
            <color indexed="81"/>
            <rFont val="돋움"/>
            <family val="3"/>
            <charset val="129"/>
          </rPr>
          <t>제</t>
        </r>
        <r>
          <rPr>
            <b/>
            <sz val="9"/>
            <color indexed="81"/>
            <rFont val="Tahoma"/>
            <family val="2"/>
          </rPr>
          <t>3</t>
        </r>
        <r>
          <rPr>
            <b/>
            <sz val="9"/>
            <color indexed="81"/>
            <rFont val="돋움"/>
            <family val="3"/>
            <charset val="129"/>
          </rPr>
          <t>조</t>
        </r>
        <r>
          <rPr>
            <b/>
            <sz val="9"/>
            <color indexed="81"/>
            <rFont val="Tahoma"/>
            <family val="2"/>
          </rPr>
          <t xml:space="preserve">]
</t>
        </r>
      </text>
    </comment>
    <comment ref="V25" authorId="1" shapeId="0" xr:uid="{04A72429-9043-4998-96BA-0D3BB33A001A}">
      <text>
        <r>
          <rPr>
            <b/>
            <sz val="9"/>
            <color indexed="81"/>
            <rFont val="Tahoma"/>
            <family val="2"/>
          </rPr>
          <t>2018.1.1.</t>
        </r>
        <r>
          <rPr>
            <b/>
            <sz val="9"/>
            <color indexed="81"/>
            <rFont val="돋움"/>
            <family val="3"/>
            <charset val="129"/>
          </rPr>
          <t>이후</t>
        </r>
        <r>
          <rPr>
            <b/>
            <sz val="9"/>
            <color indexed="81"/>
            <rFont val="Tahoma"/>
            <family val="2"/>
          </rPr>
          <t xml:space="preserve"> </t>
        </r>
        <r>
          <rPr>
            <b/>
            <sz val="9"/>
            <color indexed="81"/>
            <rFont val="돋움"/>
            <family val="3"/>
            <charset val="129"/>
          </rPr>
          <t>취업</t>
        </r>
        <r>
          <rPr>
            <b/>
            <sz val="9"/>
            <color indexed="81"/>
            <rFont val="Tahoma"/>
            <family val="2"/>
          </rPr>
          <t xml:space="preserve"> </t>
        </r>
        <r>
          <rPr>
            <b/>
            <sz val="9"/>
            <color indexed="81"/>
            <rFont val="돋움"/>
            <family val="3"/>
            <charset val="129"/>
          </rPr>
          <t>청년</t>
        </r>
        <r>
          <rPr>
            <b/>
            <sz val="9"/>
            <color indexed="81"/>
            <rFont val="Tahoma"/>
            <family val="2"/>
          </rPr>
          <t xml:space="preserve"> 5</t>
        </r>
        <r>
          <rPr>
            <b/>
            <sz val="9"/>
            <color indexed="81"/>
            <rFont val="돋움"/>
            <family val="3"/>
            <charset val="129"/>
          </rPr>
          <t xml:space="preserve">년
</t>
        </r>
        <r>
          <rPr>
            <b/>
            <sz val="9"/>
            <color indexed="81"/>
            <rFont val="Tahoma"/>
            <family val="2"/>
          </rPr>
          <t>2017.12.31.</t>
        </r>
        <r>
          <rPr>
            <b/>
            <sz val="9"/>
            <color indexed="81"/>
            <rFont val="돋움"/>
            <family val="3"/>
            <charset val="129"/>
          </rPr>
          <t>이전</t>
        </r>
        <r>
          <rPr>
            <b/>
            <sz val="9"/>
            <color indexed="81"/>
            <rFont val="Tahoma"/>
            <family val="2"/>
          </rPr>
          <t xml:space="preserve"> </t>
        </r>
        <r>
          <rPr>
            <b/>
            <sz val="9"/>
            <color indexed="81"/>
            <rFont val="돋움"/>
            <family val="3"/>
            <charset val="129"/>
          </rPr>
          <t>취업나이</t>
        </r>
        <r>
          <rPr>
            <b/>
            <sz val="9"/>
            <color indexed="81"/>
            <rFont val="Tahoma"/>
            <family val="2"/>
          </rPr>
          <t xml:space="preserve"> (30</t>
        </r>
        <r>
          <rPr>
            <b/>
            <sz val="9"/>
            <color indexed="81"/>
            <rFont val="돋움"/>
            <family val="3"/>
            <charset val="129"/>
          </rPr>
          <t>세</t>
        </r>
        <r>
          <rPr>
            <b/>
            <sz val="9"/>
            <color indexed="81"/>
            <rFont val="Tahoma"/>
            <family val="2"/>
          </rPr>
          <t>~34</t>
        </r>
        <r>
          <rPr>
            <b/>
            <sz val="9"/>
            <color indexed="81"/>
            <rFont val="돋움"/>
            <family val="3"/>
            <charset val="129"/>
          </rPr>
          <t>세</t>
        </r>
        <r>
          <rPr>
            <b/>
            <sz val="9"/>
            <color indexed="81"/>
            <rFont val="Tahoma"/>
            <family val="2"/>
          </rPr>
          <t>) 2017</t>
        </r>
        <r>
          <rPr>
            <b/>
            <sz val="9"/>
            <color indexed="81"/>
            <rFont val="돋움"/>
            <family val="3"/>
            <charset val="129"/>
          </rPr>
          <t>년까지</t>
        </r>
        <r>
          <rPr>
            <b/>
            <sz val="9"/>
            <color indexed="81"/>
            <rFont val="Tahoma"/>
            <family val="2"/>
          </rPr>
          <t xml:space="preserve"> </t>
        </r>
        <r>
          <rPr>
            <b/>
            <sz val="9"/>
            <color indexed="81"/>
            <rFont val="돋움"/>
            <family val="3"/>
            <charset val="129"/>
          </rPr>
          <t>감면</t>
        </r>
        <r>
          <rPr>
            <b/>
            <sz val="9"/>
            <color indexed="81"/>
            <rFont val="Tahoma"/>
            <family val="2"/>
          </rPr>
          <t xml:space="preserve"> </t>
        </r>
        <r>
          <rPr>
            <b/>
            <sz val="9"/>
            <color indexed="81"/>
            <rFont val="돋움"/>
            <family val="3"/>
            <charset val="129"/>
          </rPr>
          <t>배제</t>
        </r>
      </text>
    </comment>
    <comment ref="V31" authorId="1" shapeId="0" xr:uid="{62233861-E3FF-4ADF-A22E-8785D948F7ED}">
      <text>
        <r>
          <rPr>
            <b/>
            <sz val="9"/>
            <color indexed="81"/>
            <rFont val="Tahoma"/>
            <family val="2"/>
          </rPr>
          <t>2018.1.1.</t>
        </r>
        <r>
          <rPr>
            <b/>
            <sz val="9"/>
            <color indexed="81"/>
            <rFont val="돋움"/>
            <family val="3"/>
            <charset val="129"/>
          </rPr>
          <t>이후</t>
        </r>
        <r>
          <rPr>
            <b/>
            <sz val="9"/>
            <color indexed="81"/>
            <rFont val="Tahoma"/>
            <family val="2"/>
          </rPr>
          <t xml:space="preserve"> </t>
        </r>
        <r>
          <rPr>
            <b/>
            <sz val="9"/>
            <color indexed="81"/>
            <rFont val="돋움"/>
            <family val="3"/>
            <charset val="129"/>
          </rPr>
          <t>취업</t>
        </r>
        <r>
          <rPr>
            <b/>
            <sz val="9"/>
            <color indexed="81"/>
            <rFont val="Tahoma"/>
            <family val="2"/>
          </rPr>
          <t xml:space="preserve"> </t>
        </r>
        <r>
          <rPr>
            <b/>
            <sz val="9"/>
            <color indexed="81"/>
            <rFont val="돋움"/>
            <family val="3"/>
            <charset val="129"/>
          </rPr>
          <t>청년</t>
        </r>
        <r>
          <rPr>
            <b/>
            <sz val="9"/>
            <color indexed="81"/>
            <rFont val="Tahoma"/>
            <family val="2"/>
          </rPr>
          <t xml:space="preserve"> 5</t>
        </r>
        <r>
          <rPr>
            <b/>
            <sz val="9"/>
            <color indexed="81"/>
            <rFont val="돋움"/>
            <family val="3"/>
            <charset val="129"/>
          </rPr>
          <t>년</t>
        </r>
      </text>
    </comment>
    <comment ref="B45" authorId="1" shapeId="0" xr:uid="{297F2C95-E2BA-417B-9690-A3265946401E}">
      <text>
        <r>
          <rPr>
            <b/>
            <sz val="9"/>
            <color indexed="81"/>
            <rFont val="돋움"/>
            <family val="3"/>
            <charset val="129"/>
          </rPr>
          <t>원천징수의무자</t>
        </r>
        <r>
          <rPr>
            <b/>
            <sz val="9"/>
            <color indexed="81"/>
            <rFont val="Tahoma"/>
            <family val="2"/>
          </rPr>
          <t xml:space="preserve"> (</t>
        </r>
        <r>
          <rPr>
            <b/>
            <sz val="9"/>
            <color indexed="81"/>
            <rFont val="돋움"/>
            <family val="3"/>
            <charset val="129"/>
          </rPr>
          <t>회사명</t>
        </r>
        <r>
          <rPr>
            <b/>
            <sz val="9"/>
            <color indexed="81"/>
            <rFont val="Tahoma"/>
            <family val="2"/>
          </rPr>
          <t>)</t>
        </r>
      </text>
    </comment>
  </commentList>
</comments>
</file>

<file path=xl/sharedStrings.xml><?xml version="1.0" encoding="utf-8"?>
<sst xmlns="http://schemas.openxmlformats.org/spreadsheetml/2006/main" count="811" uniqueCount="444">
  <si>
    <t xml:space="preserve">⑤ 지역가입자의 월별 보험료액은 세대 단위로 산정하되, 지역가입자가 속한 세대의 월별 보험료액은 제72조에 따라 산정한 보험료부과점수에 제73조제3항에 따른 보험료부과점수당 금액을 곱한 금액으로 한다.
</t>
    <phoneticPr fontId="5" type="noConversion"/>
  </si>
  <si>
    <t>2. 소득월액보험료: 제71조에 따라 산정한 소득월액에 제73조제1항 또는 제2항에 따른 보험료율의 100분의 50을 곱하여 얻은 금액</t>
    <phoneticPr fontId="5" type="noConversion"/>
  </si>
  <si>
    <t xml:space="preserve">1. 보수월액보험료: 제70조에 따라 산정한 보수월액에 제73조제1항 또는 제2항에 따른 보험료율을 곱하여 얻은 금액
</t>
    <phoneticPr fontId="5" type="noConversion"/>
  </si>
  <si>
    <t>④ 직장가입자의 월별 보험료액은 다음 각 호에 따라 산정한 금액으로 한다.</t>
    <phoneticPr fontId="5" type="noConversion"/>
  </si>
  <si>
    <t xml:space="preserve">③ 제1항 및 제2항에 따라 보험료를 징수할 때 가입자의 자격이 변동된 경우에는 변동된 날이 속하는 달의 보험료는 변동되기 전의 자격을 기준으로 징수한다. 다만, 가입자의 자격이 매월 1일에 변동된 경우에는 변동된 자격을 기준으로 징수한다.
</t>
    <phoneticPr fontId="5" type="noConversion"/>
  </si>
  <si>
    <t xml:space="preserve">② 제1항에 따른 보험료는 가입자의 자격을 취득한 날이 속하는 달의 다음 달부터 가입자의 자격을 잃은 날의 전날이 속하는 달까지 징수한다. 다만, 가입자의 자격을 매월 1일에 취득한 경우에는 그 달부터 징수한다.
</t>
    <phoneticPr fontId="5" type="noConversion"/>
  </si>
  <si>
    <t xml:space="preserve"> 제69조(보험료) ① 공단은 건강보험사업에 드는 비용에 충당하기 위하여 제77조에 따른 보험료의 납부의무자로부터 보험료를 징수한다.</t>
    <phoneticPr fontId="5" type="noConversion"/>
  </si>
  <si>
    <t xml:space="preserve">국민건강보험법
</t>
    <phoneticPr fontId="5" type="noConversion"/>
  </si>
  <si>
    <t xml:space="preserve">12. "기여금"이란 사업장가입자가 부담하는 금액을 말한다.
</t>
    <phoneticPr fontId="5" type="noConversion"/>
  </si>
  <si>
    <t xml:space="preserve">11. "부담금"이란 사업장가입자의 사용자가 부담하는 금액을 말한다.
</t>
    <phoneticPr fontId="5" type="noConversion"/>
  </si>
  <si>
    <r>
      <t>제3조(정의 등)</t>
    </r>
    <r>
      <rPr>
        <sz val="12.1"/>
        <color rgb="FF444444"/>
        <rFont val="Tahoma"/>
        <family val="2"/>
      </rPr>
      <t xml:space="preserve"> ① 이 법에서 사용하는 용어의 뜻은 다음과 같다.</t>
    </r>
  </si>
  <si>
    <t>국민연금법</t>
    <phoneticPr fontId="5" type="noConversion"/>
  </si>
  <si>
    <t xml:space="preserve">4. 친생자로서 다른 사람에게 친양자 입양된 자 및 그 배우자ㆍ직계비속(2012.02.02 신설) </t>
    <phoneticPr fontId="5" type="noConversion"/>
  </si>
  <si>
    <t xml:space="preserve">3. 배우자(사실상의 혼인관계에 있는 자를 포함한다)(2012.02.02 신설) </t>
    <phoneticPr fontId="5" type="noConversion"/>
  </si>
  <si>
    <t xml:space="preserve">2. 4촌 이내의 인척(2012.02.02 신설) </t>
    <phoneticPr fontId="5" type="noConversion"/>
  </si>
  <si>
    <t xml:space="preserve">1. 6촌 이내의 혈족(2012.02.02 신설) </t>
    <phoneticPr fontId="5" type="noConversion"/>
  </si>
  <si>
    <t xml:space="preserve">① 법 제2조 제20호 가목에서 “혈족ㆍ인척 등 대통령령으로 정하는 친족관계”란 다음 각 호의 어느 하나에 해당하는 관계(이하 “친족관계”라 한다)를 말한다.(2012.02.02 신설) </t>
    <phoneticPr fontId="5" type="noConversion"/>
  </si>
  <si>
    <t xml:space="preserve">국세기본법시행령 제1조의 2 [ 특수관계인의 범위 ] </t>
    <phoneticPr fontId="5" type="noConversion"/>
  </si>
  <si>
    <t xml:space="preserve">마. 그 밖에 가목부터 라목까지의 규정에 준하는 직무에 종사하는 자(2014.02.21 개정) </t>
    <phoneticPr fontId="5" type="noConversion"/>
  </si>
  <si>
    <t xml:space="preserve">라. 감사(2013.02.15 목번개정) 
</t>
    <phoneticPr fontId="5" type="noConversion"/>
  </si>
  <si>
    <t xml:space="preserve">다. 유한책임회사의 업무집행자(2013.02.15 신설) </t>
    <phoneticPr fontId="5" type="noConversion"/>
  </si>
  <si>
    <t xml:space="preserve">나. 합명회사, 합자회사 및 유한회사의 업무집행사원 또는 이사(2009.02.04 신설) 
</t>
    <phoneticPr fontId="5" type="noConversion"/>
  </si>
  <si>
    <t xml:space="preserve">가. 법인의 회장, 사장, 부사장, 이사장, 대표이사, 전무이사 및 상무이사 등 이사회의 구성원 전원과 청산인(2009.02.04 신설) 
</t>
    <phoneticPr fontId="5" type="noConversion"/>
  </si>
  <si>
    <t xml:space="preserve">4. 내국법인이 근로자[다음 각 목의 어느 하나의 직무에 종사하는 자(이하 “임원”이라 한다)는 제외한다]와 성과산정지표 및 그 목표, 성과의 측정 및 배분방법 등에 대하여 사전에 서면으로 약정하고 이에 따라 그 근로자에게 지급하는 성과배분상여 (2009.02.04 개정) </t>
    <phoneticPr fontId="5" type="noConversion"/>
  </si>
  <si>
    <t xml:space="preserve">① 법 제20조 제1호 단서에서 “대통령령으로 정하는 성과급”이란 다음 각 호의 어느 하나에 해당하는 것을 말한다.(2009.02.04 개정) </t>
    <phoneticPr fontId="5" type="noConversion"/>
  </si>
  <si>
    <t xml:space="preserve">법인세법시행령 제20조 [ 성과급 등의 범위 ] </t>
    <phoneticPr fontId="5" type="noConversion"/>
  </si>
  <si>
    <t xml:space="preserve">세액공제액 = 「소득세법」 제59조 제1항에 따라 계산한 근로소득세액공제액 × (1 - 감면급여비율) </t>
    <phoneticPr fontId="5" type="noConversion"/>
  </si>
  <si>
    <t xml:space="preserve">⑧ 「소득세법」 제59조 제1항에 따른 근로소득세액공제를 할 때 감면소득과 다른 근로소득이 있는 경우(감면소득 외에 다른 근로소득이 없는 경우를 포함한다)에는 다음 계산식에 따라 계산한 금액을 근로소득세액공제액으로 한다.(2012.02.02 신설) 
</t>
    <phoneticPr fontId="5" type="noConversion"/>
  </si>
  <si>
    <t xml:space="preserve">                  제1항에 따른 중소기업체로부터 받는 총급여액이 해당 근로자의 총급여액에서 차지하는 비율(이하 이 조에서 “감면급여비율”이라 한다) </t>
    <phoneticPr fontId="5" type="noConversion"/>
  </si>
  <si>
    <t xml:space="preserve">감면세액 = 「소득세법」 제137조 제1항 제2호에 따른 종합소득산출세액 × 같은 법 제20조 제2항에 따른 근로소득금액이 같은 법 제14조 제2항에 따른 종합소득금액에서 차지하는 비율 × 법 제30조 </t>
    <phoneticPr fontId="5" type="noConversion"/>
  </si>
  <si>
    <t xml:space="preserve">⑦ 법 제30조 제1항에 따른 중소기업체로부터 받는 근로소득(이하 이 조에서 “감면소득”이라 한다)과 그 외의 종합소득이 있는 경우에 해당 과세기간의 감면세액은 다음 계산식에 따라 계산한 금액으로 한다.(2012.02.02 신설) 
</t>
    <phoneticPr fontId="5" type="noConversion"/>
  </si>
  <si>
    <t xml:space="preserve">⑥ 원천징수의무자는 법 제30조 제5항 단서에 따라 해당 근로자가 퇴직한 사실을 원천징수 관할 세무서장에게 통지할 때에는 기획재정부령으로 정하는 감면 부적격 대상 퇴직자 명세서를 제출하여야 한다.(2012.02.02 개정) </t>
    <phoneticPr fontId="5" type="noConversion"/>
  </si>
  <si>
    <t xml:space="preserve">⑤ 원천징수의무자는 법 제30조 제3항에 따라 감면 신청을 한 근로자의 명단을 원천징수 관할 세무서장에게 제출할 때에는 기획재정부령으로 정하는 감면 대상 명세서를 제출하여야 한다.(2012.02.02 개정) </t>
    <phoneticPr fontId="5" type="noConversion"/>
  </si>
  <si>
    <t xml:space="preserve">    이 경우 원천징수의무자는 감면신청서를 제출받은 달의 다음 달부터 「소득세법」 제134조 제1항에도 불구하고 매월분의 근로소득에 대한 소득세를 원천징수하지 아니한다.(2012.02.02 개정) </t>
    <phoneticPr fontId="5" type="noConversion"/>
  </si>
  <si>
    <t>④ 법 제30조 제2항에 따라 감면 신청을 하려는 근로자는 기획재정부령으로 정하는 감면신청서에 병역복무기간을 증명하는 서류 등을 첨부하여 취업일이 속하는 달의 다음 달 말일까지 원천징수의무자에게 제출하여야 한다.</t>
    <phoneticPr fontId="5" type="noConversion"/>
  </si>
  <si>
    <r>
      <rPr>
        <b/>
        <sz val="10"/>
        <color rgb="FFFF0000"/>
        <rFont val="굴림"/>
        <family val="3"/>
        <charset val="129"/>
      </rPr>
      <t>다만, 국가, 지방자치단체(지방자치단체조합을 포함한다), 「공공기관의 운영에 관한 법률」에 따른 공공기관 및 「지방공기업법」에 따른 지방공기업은 제외</t>
    </r>
    <r>
      <rPr>
        <sz val="10"/>
        <rFont val="굴림"/>
        <family val="3"/>
        <charset val="129"/>
      </rPr>
      <t xml:space="preserve">한다.(2012.02.02 신설) </t>
    </r>
    <phoneticPr fontId="5" type="noConversion"/>
  </si>
  <si>
    <r>
      <rPr>
        <b/>
        <sz val="10"/>
        <color rgb="FF7030A0"/>
        <rFont val="굴림"/>
        <family val="3"/>
        <charset val="129"/>
      </rPr>
      <t>출판ㆍ영상ㆍ방송통신 및 정보서비스업(비디오물 감상실 운영업은 제외한다), 부동산업 및 임대업, 연구개발업, 광고업, 시장조사 및 여론조사업, 건축기술ㆍ엔지니어링 및 기타 과학기술서비스업, 기타 전문ㆍ과학 및 기술 서비스업, 사업시설관리 및 사업지원 서비스업, 기술 및 직업훈련 학원, 사회복지 서비스업, 수리업을 주된 사업으로 영위하는 기업</t>
    </r>
    <r>
      <rPr>
        <sz val="10"/>
        <rFont val="굴림"/>
        <family val="3"/>
        <charset val="129"/>
      </rPr>
      <t>을 말한다.</t>
    </r>
    <phoneticPr fontId="5" type="noConversion"/>
  </si>
  <si>
    <r>
      <t xml:space="preserve">③ 법 제30조 제1항에서 “대통령령으로 정하는 기업”이란 </t>
    </r>
    <r>
      <rPr>
        <b/>
        <sz val="10"/>
        <color rgb="FF7030A0"/>
        <rFont val="굴림"/>
        <family val="3"/>
        <charset val="129"/>
      </rPr>
      <t>농업, 임업 및 어업, 광업, 제조업, 전기ㆍ가스ㆍ증기 및 수도사업, 하수ㆍ폐기물처리ㆍ원료재생 및 환경복원업, 건설업, 도매 및 소매업, 운수업, 숙박 및 음식점업</t>
    </r>
    <r>
      <rPr>
        <sz val="10"/>
        <rFont val="굴림"/>
        <family val="3"/>
        <charset val="129"/>
      </rPr>
      <t>(</t>
    </r>
    <r>
      <rPr>
        <sz val="10"/>
        <color rgb="FFFF0000"/>
        <rFont val="굴림"/>
        <family val="3"/>
        <charset val="129"/>
      </rPr>
      <t>주점 및 비알콜 음료점업은 제외</t>
    </r>
    <r>
      <rPr>
        <sz val="10"/>
        <rFont val="굴림"/>
        <family val="3"/>
        <charset val="129"/>
      </rPr>
      <t xml:space="preserve">한다), </t>
    </r>
    <phoneticPr fontId="5" type="noConversion"/>
  </si>
  <si>
    <t xml:space="preserve">나. 「국민건강보험법」제69조에 따른 직장가입자의 보험료(2012.08.31 개정) </t>
    <phoneticPr fontId="5" type="noConversion"/>
  </si>
  <si>
    <t xml:space="preserve">가. 「국민연금법」 제3조 제1항 제11호 및 제12호에 따른 부담금 및 기여금(2012.02.02 신설) </t>
    <phoneticPr fontId="5" type="noConversion"/>
  </si>
  <si>
    <t xml:space="preserve">5. 다음 각 목의 어느 하나에 해당하는 보험료 등의 납부사실이 확인되지 아니하는 사람(2012.02.02 신설) </t>
    <phoneticPr fontId="5" type="noConversion"/>
  </si>
  <si>
    <t xml:space="preserve">4. 「소득세법」 제14조 제3항 제2호에 따른 일용근로자(2012.02.02 신설) </t>
    <phoneticPr fontId="5" type="noConversion"/>
  </si>
  <si>
    <t xml:space="preserve">3. 제2호에 해당하는 자의 직계존속ㆍ비속(그 배우자를 포함한다) 및 「국세기본법 시행령」제1조의2 제1항에 따른 친족관계인 사람(2012.02.02 신설) </t>
    <phoneticPr fontId="5" type="noConversion"/>
  </si>
  <si>
    <t xml:space="preserve">2. 해당 기업의 최대주주 또는 최대출자자(개인사업자의 경우에는 대표자를 말한다)와 그 배우자(2012.02.02 신설) </t>
    <phoneticPr fontId="5" type="noConversion"/>
  </si>
  <si>
    <t xml:space="preserve">1. 「법인세법 시행령」 제20조 제1항 제4호 각 목의 어느 하나에 해당하는 임원(2012.02.02 신설) </t>
    <phoneticPr fontId="5" type="noConversion"/>
  </si>
  <si>
    <t xml:space="preserve">② 제1항을 적용할 때 다음 각 호의 어느 하나에 해당하는 사람은 제외한다.(2012.02.02 신설) </t>
    <phoneticPr fontId="5" type="noConversion"/>
  </si>
  <si>
    <t xml:space="preserve">3. 장애인: 「장애인복지법」의 적용을 받는 장애인과 「국가유공자 등 예우 및 지원에 관한 법률」에 따른 상이자(2014.02.21 개정) </t>
    <phoneticPr fontId="5" type="noConversion"/>
  </si>
  <si>
    <r>
      <t xml:space="preserve">2. 60세 이상의 사람: </t>
    </r>
    <r>
      <rPr>
        <b/>
        <sz val="11"/>
        <color theme="5"/>
        <rFont val="굴림"/>
        <family val="3"/>
        <charset val="129"/>
      </rPr>
      <t>근로계약 체결일 현재 연령이 60세 이상</t>
    </r>
    <r>
      <rPr>
        <sz val="11"/>
        <rFont val="굴림"/>
        <family val="3"/>
        <charset val="129"/>
      </rPr>
      <t xml:space="preserve">인 사람(2014.02.21 개정) </t>
    </r>
    <phoneticPr fontId="5" type="noConversion"/>
  </si>
  <si>
    <t xml:space="preserve">다. 「군인사법」 제2조 제1호에 따른 현역에 복무하는 장교, 준사관 및 부사관(2014.02.21 개정) </t>
    <phoneticPr fontId="5" type="noConversion"/>
  </si>
  <si>
    <t xml:space="preserve">나. 「병역법」 제26조 제1항에 따른 사회복무요원(2014.02.21 개정) </t>
    <phoneticPr fontId="5" type="noConversion"/>
  </si>
  <si>
    <t>210mm× 297mm[백상지 80g/㎡ 또는 중질지 80g/㎡]</t>
    <phoneticPr fontId="5" type="noConversion"/>
  </si>
  <si>
    <t xml:space="preserve">가. 「병역법」 제16조 또는 제20조에 따른 현역병(같은 법 제21조, 제24조, 제25조에 따라 복무한 상근예비역 및 경비교도·전투경찰순경·의무소방원을 포함한다)(2014.02.21 개정) </t>
    <phoneticPr fontId="5" type="noConversion"/>
  </si>
  <si>
    <r>
      <t xml:space="preserve">1. 청년: </t>
    </r>
    <r>
      <rPr>
        <b/>
        <sz val="10"/>
        <color theme="5"/>
        <rFont val="굴림"/>
        <family val="3"/>
        <charset val="129"/>
      </rPr>
      <t>근로계약 체결일 현재 연령이 15세 이상 29세 이하</t>
    </r>
    <r>
      <rPr>
        <sz val="10"/>
        <rFont val="굴림"/>
        <family val="3"/>
        <charset val="129"/>
      </rPr>
      <t xml:space="preserve">인 사람. 다만, 다음 각 목의 어느 하나에 해당하는 병역을 이행한 경우에는 그 기간(6년을 한도로 한다)을 근로계약 체결일 현재 연령에서 빼고 계산한 연령이 29세 이하인 사람을 포함한다.(2014.02.21 개정) </t>
    </r>
    <phoneticPr fontId="5" type="noConversion"/>
  </si>
  <si>
    <t xml:space="preserve">① 법 제30조 제1항 전단에서 "대통령령으로 정하는 청년, 60세 이상인 사람 및 장애인"이란 다음 각 호의 구분에 따른 사람을 말한다.(2014.02.21 개정) </t>
    <phoneticPr fontId="5" type="noConversion"/>
  </si>
  <si>
    <t>조세특례제한법시행령 제27조 [ 중소기업 취업자에 대한 소득세 감면(2014.02.21 제목개정) ]</t>
    <phoneticPr fontId="5" type="noConversion"/>
  </si>
  <si>
    <t xml:space="preserve">⑧ 제1항부터 제7항까지에서 규정한 사항 외에 소득세 감면의 신청절차, 제출서류, 그 밖에 필요한 사항은 대통령령으로 정한다.(2011.12.31 신설) </t>
    <phoneticPr fontId="5" type="noConversion"/>
  </si>
  <si>
    <t>유 의 사 항</t>
    <phoneticPr fontId="5" type="noConversion"/>
  </si>
  <si>
    <t xml:space="preserve">    즉시 부과·징수하여야 한다.(2010.03.12 개정) </t>
    <phoneticPr fontId="5" type="noConversion"/>
  </si>
  <si>
    <t>⑥ 제5항 단서에 따라 통지된 근로자에 대하여는 해당 근로자의 주소지 관할 세무서장이 제1항을 적용받음에 따라 과소징수된 금액에 100분의 105를 곱한 금액을 해당 근로자에게 소득세로</t>
    <phoneticPr fontId="5" type="noConversion"/>
  </si>
  <si>
    <t xml:space="preserve">    원천징수 관할 세무서장에게 통지하여야 한다.(2011.12.31 개정) </t>
    <phoneticPr fontId="5" type="noConversion"/>
  </si>
  <si>
    <t>수수료
없 음</t>
    <phoneticPr fontId="5" type="noConversion"/>
  </si>
  <si>
    <t>첨부서류</t>
    <phoneticPr fontId="5" type="noConversion"/>
  </si>
  <si>
    <t xml:space="preserve">    100분의 105를 곱한 금액을 해당 월의 근로소득에 대한 원천징수세액에 더하여 원천징수하여야 한다. 다만, 해당 근로자가 퇴직한 경우 원천징수의무자는 그 사실을 대통령령으로 정하는 바에 따라</t>
    <phoneticPr fontId="5" type="noConversion"/>
  </si>
  <si>
    <t>⑤ 제4항에 따라 감면 신청을 한 근로자가 제1항의 요건을 갖추지 못한 사실을 통지받은 원천징수의무자는 그 통지를 받은 날 이후 근로소득을 지급하는 때에 당초 원천징수하였어야 할 세액에 미달하는 금액의 합계액에</t>
    <phoneticPr fontId="5" type="noConversion"/>
  </si>
  <si>
    <t xml:space="preserve">④ 원천징수 관할 세무서장은 제3항에 따라 감면 신청을 한 근로자의 명단을 받은 경우 해당 근로자가 제1항의 요건에 해당하지 아니하는 사실이 확인되는 때에는 원천징수의무자에게 그 사실을 통지하여야 한다.(2011.12.31 개정) </t>
    <phoneticPr fontId="5" type="noConversion"/>
  </si>
  <si>
    <t>귀하</t>
    <phoneticPr fontId="5" type="noConversion"/>
  </si>
  <si>
    <t xml:space="preserve"> 원천징수의무자는 제2항에 따라 감면 신청을 받은 경우 그 신청을 한 근로자의 명단을 신청을 받은 날이 속하는 달의 다음 달 10일까지 원천징수 관할 세무서장에게 제출하여야 한다.(2011.12.31 개정) </t>
    <phoneticPr fontId="5" type="noConversion"/>
  </si>
  <si>
    <t>(서명 또는 인)</t>
    <phoneticPr fontId="5" type="noConversion"/>
  </si>
  <si>
    <t>신청인</t>
    <phoneticPr fontId="5" type="noConversion"/>
  </si>
  <si>
    <t>② 제1항을 적용받으려는 근로자는 원천징수의무자에게 감면 신청을 하여야 한다.(2011.12.31 개정)</t>
    <phoneticPr fontId="5" type="noConversion"/>
  </si>
  <si>
    <r>
      <t>⑨ 종료일</t>
    </r>
    <r>
      <rPr>
        <vertAlign val="superscript"/>
        <sz val="11"/>
        <color rgb="FFC00000"/>
        <rFont val="굴림"/>
        <family val="3"/>
        <charset val="129"/>
      </rPr>
      <t>*</t>
    </r>
    <r>
      <rPr>
        <sz val="11"/>
        <rFont val="굴림"/>
        <family val="3"/>
        <charset val="129"/>
      </rPr>
      <t>:</t>
    </r>
    <phoneticPr fontId="5" type="noConversion"/>
  </si>
  <si>
    <r>
      <t>⑧ 시작일</t>
    </r>
    <r>
      <rPr>
        <b/>
        <sz val="11"/>
        <color rgb="FFC00000"/>
        <rFont val="굴림"/>
        <family val="3"/>
        <charset val="129"/>
      </rPr>
      <t>*</t>
    </r>
    <r>
      <rPr>
        <sz val="11"/>
        <rFont val="굴림"/>
        <family val="3"/>
        <charset val="129"/>
      </rPr>
      <t>:</t>
    </r>
    <phoneticPr fontId="5" type="noConversion"/>
  </si>
  <si>
    <t xml:space="preserve">  3. 감면기간</t>
    <phoneticPr fontId="5" type="noConversion"/>
  </si>
  <si>
    <r>
      <t xml:space="preserve">    후 연령</t>
    </r>
    <r>
      <rPr>
        <b/>
        <vertAlign val="superscript"/>
        <sz val="10"/>
        <color rgb="FFC00000"/>
        <rFont val="굴림"/>
        <family val="3"/>
        <charset val="129"/>
      </rPr>
      <t>*</t>
    </r>
    <r>
      <rPr>
        <sz val="10"/>
        <rFont val="굴림"/>
        <family val="3"/>
        <charset val="129"/>
      </rPr>
      <t>(⑤ - ④)</t>
    </r>
    <phoneticPr fontId="5" type="noConversion"/>
  </si>
  <si>
    <t xml:space="preserve">⑦ 병역근무기간 차감 </t>
    <phoneticPr fontId="5" type="noConversion"/>
  </si>
  <si>
    <t xml:space="preserve">    (6년을 한도로 함)</t>
    <phoneticPr fontId="5" type="noConversion"/>
  </si>
  <si>
    <t>)</t>
    <phoneticPr fontId="5" type="noConversion"/>
  </si>
  <si>
    <t>전역일·소집해제일:</t>
    <phoneticPr fontId="5" type="noConversion"/>
  </si>
  <si>
    <t>(입대일·소집일:</t>
    <phoneticPr fontId="5" type="noConversion"/>
  </si>
  <si>
    <r>
      <t>⑥ 병역근무기간</t>
    </r>
    <r>
      <rPr>
        <vertAlign val="superscript"/>
        <sz val="10"/>
        <color rgb="FFC00000"/>
        <rFont val="굴림"/>
        <family val="3"/>
        <charset val="129"/>
      </rPr>
      <t>*</t>
    </r>
    <phoneticPr fontId="5" type="noConversion"/>
  </si>
  <si>
    <t xml:space="preserve">   날 연령</t>
    <phoneticPr fontId="5" type="noConversion"/>
  </si>
  <si>
    <t xml:space="preserve">   중소기업에 취업한 </t>
    <phoneticPr fontId="5" type="noConversion"/>
  </si>
  <si>
    <t>현재 나이</t>
    <phoneticPr fontId="5" type="noConversion"/>
  </si>
  <si>
    <t>,생년월일:</t>
    <phoneticPr fontId="5" type="noConversion"/>
  </si>
  <si>
    <r>
      <t>(취업일</t>
    </r>
    <r>
      <rPr>
        <b/>
        <vertAlign val="superscript"/>
        <sz val="11"/>
        <color rgb="FFC00000"/>
        <rFont val="굴림"/>
        <family val="3"/>
        <charset val="129"/>
      </rPr>
      <t>*</t>
    </r>
    <r>
      <rPr>
        <sz val="11"/>
        <rFont val="굴림"/>
        <family val="3"/>
        <charset val="129"/>
      </rPr>
      <t>:</t>
    </r>
    <phoneticPr fontId="5" type="noConversion"/>
  </si>
  <si>
    <t xml:space="preserve">  2. 취업 시 연령</t>
    <phoneticPr fontId="5" type="noConversion"/>
  </si>
  <si>
    <t>]</t>
    <phoneticPr fontId="5" type="noConversion"/>
  </si>
  <si>
    <t>[</t>
    <phoneticPr fontId="5" type="noConversion"/>
  </si>
  <si>
    <t>④ 취업자 유형</t>
    <phoneticPr fontId="5" type="noConversion"/>
  </si>
  <si>
    <t>충남 천안시 서북구 오성로 103,6층(청풍프라자,두정동)</t>
    <phoneticPr fontId="5" type="noConversion"/>
  </si>
  <si>
    <t>③주소</t>
    <phoneticPr fontId="5" type="noConversion"/>
  </si>
  <si>
    <t>② 주민등록번호</t>
    <phoneticPr fontId="5" type="noConversion"/>
  </si>
  <si>
    <t>①성명</t>
    <phoneticPr fontId="5" type="noConversion"/>
  </si>
  <si>
    <t>1. 신청인</t>
    <phoneticPr fontId="5" type="noConversion"/>
  </si>
  <si>
    <t>외국인구분</t>
    <phoneticPr fontId="4" type="noConversion"/>
  </si>
  <si>
    <t>길이CHECK</t>
    <phoneticPr fontId="4" type="noConversion"/>
  </si>
  <si>
    <t>체크</t>
    <phoneticPr fontId="4" type="noConversion"/>
  </si>
  <si>
    <t>ㅇㅈ-검증</t>
    <phoneticPr fontId="4" type="noConversion"/>
  </si>
  <si>
    <t>고용허가</t>
    <phoneticPr fontId="4" type="noConversion"/>
  </si>
  <si>
    <t>내,외</t>
    <phoneticPr fontId="4" type="noConversion"/>
  </si>
  <si>
    <t>내.외번호</t>
    <phoneticPr fontId="4" type="noConversion"/>
  </si>
  <si>
    <t>성별</t>
    <phoneticPr fontId="4" type="noConversion"/>
  </si>
  <si>
    <t>만나이(기준일)</t>
    <phoneticPr fontId="4" type="noConversion"/>
  </si>
  <si>
    <t>만(기준일)</t>
    <phoneticPr fontId="4" type="noConversion"/>
  </si>
  <si>
    <t>만나이(오늘)</t>
    <phoneticPr fontId="4" type="noConversion"/>
  </si>
  <si>
    <t>오류체크</t>
    <phoneticPr fontId="4" type="noConversion"/>
  </si>
  <si>
    <t>맨 끝검정코드</t>
    <phoneticPr fontId="4" type="noConversion"/>
  </si>
  <si>
    <t>귀속</t>
    <phoneticPr fontId="5" type="noConversion"/>
  </si>
  <si>
    <t>중소기업 취업자 소득세 감면신청서</t>
    <phoneticPr fontId="5" type="noConversion"/>
  </si>
  <si>
    <t>* 2012. 1. 1. 이후 소득세 감면을 받은 최초 취업일</t>
    <phoneticPr fontId="5" type="noConversion"/>
  </si>
  <si>
    <t>* 시작일부터 3년이 되는 날(병역이행 후 1년 이내 동</t>
    <phoneticPr fontId="4" type="noConversion"/>
  </si>
  <si>
    <t xml:space="preserve">   일 중소기업에 복직하는 경우 복직한 날부터 2년이 </t>
    <phoneticPr fontId="4" type="noConversion"/>
  </si>
  <si>
    <t xml:space="preserve">   되는 날을 말하며, 그 복직한 날이 최초 취업일부터 </t>
    <phoneticPr fontId="4" type="noConversion"/>
  </si>
  <si>
    <t xml:space="preserve">   3년이 지나지 아니한 경우에는 최초 취업일부터 5년</t>
    <phoneticPr fontId="4" type="noConversion"/>
  </si>
  <si>
    <t xml:space="preserve">   이 되는 날을 말합니다)이 속하는 달의 말일  </t>
    <phoneticPr fontId="4" type="noConversion"/>
  </si>
  <si>
    <t xml:space="preserve"> 「조세특례제한법」 제30조제1항 및 같은 법 시행령 제27조제5항에 따라 위와 같이 중소기업 취업자에 </t>
    <phoneticPr fontId="5" type="noConversion"/>
  </si>
  <si>
    <t>대한 소득세 감면을 신청합니다.</t>
    <phoneticPr fontId="5" type="noConversion"/>
  </si>
  <si>
    <t xml:space="preserve"> 1. 병역복무기간을 증명하는 서류 1부</t>
    <phoneticPr fontId="4" type="noConversion"/>
  </si>
  <si>
    <t xml:space="preserve"> 2. 장애인등록증(수첩, 복지카드) 사본 1부</t>
    <phoneticPr fontId="4" type="noConversion"/>
  </si>
  <si>
    <t xml:space="preserve"> 3. 「소득세법」 제143조에 따라 발급받은 근로소득 원천징수영수증 1부(「조세특례제한법」 제30</t>
    <phoneticPr fontId="5" type="noConversion"/>
  </si>
  <si>
    <t xml:space="preserve">     조에 따라 중소기업 취업 감면을 적용받은 청년 등이 2018. 12. 31.까지 다른 중소기업체에 취업</t>
    <phoneticPr fontId="5" type="noConversion"/>
  </si>
  <si>
    <t xml:space="preserve">     하거나 해당 중소기업체에 재취업하는 경우로 한정합니다)</t>
    <phoneticPr fontId="4" type="noConversion"/>
  </si>
  <si>
    <t xml:space="preserve"> 1. 감면신청서를 사실과 다르게 신청하는 경우에는 부당하게 감면받은 세액에 가산세를 가산하여 추징하게 됩니다.</t>
    <phoneticPr fontId="4" type="noConversion"/>
  </si>
  <si>
    <t xml:space="preserve"> 2. 장애인은 「장애인복지법」에 따른 장애인과 「국가유공자 등 예우 및 지원에 관한 법률」에 따른 상이자를 말합니다.</t>
    <phoneticPr fontId="4" type="noConversion"/>
  </si>
  <si>
    <t xml:space="preserve"> 3. 2013. 12. 31. 이전에 취업한 청년이 해당 중소기업체에 계속하여 근무하는 경우 개정규정에도 불구하고 취업일부터 3년간 </t>
    <phoneticPr fontId="4" type="noConversion"/>
  </si>
  <si>
    <t xml:space="preserve">     해당 중소기업체에서 받는 근로소득의 소득세 100%를 감면받을 수 있습니다.</t>
    <phoneticPr fontId="4" type="noConversion"/>
  </si>
  <si>
    <t xml:space="preserve"> 6. 중소기업체 재취업자의 소득세 감면기간 ⑧ 시작일과 ⑨ 종료일은 최초 감면신청서 상 감면기간의 시작일과 종료일을 적습니다.</t>
    <phoneticPr fontId="4" type="noConversion"/>
  </si>
  <si>
    <t xml:space="preserve"> * ⑥ 병역근무기간 및 ⑦ 병역근무기간 차감 후 연령은 ‘청년’만 작성합니다.</t>
    <phoneticPr fontId="5" type="noConversion"/>
  </si>
  <si>
    <t>시작일</t>
    <phoneticPr fontId="4" type="noConversion"/>
  </si>
  <si>
    <t>종료일</t>
    <phoneticPr fontId="4" type="noConversion"/>
  </si>
  <si>
    <t xml:space="preserve"> 「조세특례제한법」 제30조제3항 및 같은 법 시행령 제27조제6항에 따라 중소기업 취업자 소득세 감면 </t>
    <phoneticPr fontId="4" type="noConversion"/>
  </si>
  <si>
    <t>대상 명세서를 제출합니다.</t>
    <phoneticPr fontId="4" type="noConversion"/>
  </si>
  <si>
    <t>(서명 또는 인)</t>
    <phoneticPr fontId="4" type="noConversion"/>
  </si>
  <si>
    <t>원천징수의무자</t>
    <phoneticPr fontId="4" type="noConversion"/>
  </si>
  <si>
    <r>
      <rPr>
        <b/>
        <sz val="13"/>
        <color theme="1"/>
        <rFont val="맑은 고딕"/>
        <family val="3"/>
        <charset val="129"/>
        <scheme val="minor"/>
      </rPr>
      <t>세무서장</t>
    </r>
    <r>
      <rPr>
        <sz val="11"/>
        <color theme="1"/>
        <rFont val="맑은 고딕"/>
        <family val="2"/>
        <charset val="129"/>
        <scheme val="minor"/>
      </rPr>
      <t xml:space="preserve">   귀하</t>
    </r>
    <phoneticPr fontId="4" type="noConversion"/>
  </si>
  <si>
    <t>천안</t>
    <phoneticPr fontId="4" type="noConversion"/>
  </si>
  <si>
    <t>시작일</t>
    <phoneticPr fontId="4" type="noConversion"/>
  </si>
  <si>
    <t>순
번</t>
    <phoneticPr fontId="4" type="noConversion"/>
  </si>
  <si>
    <t>성  명</t>
    <phoneticPr fontId="4" type="noConversion"/>
  </si>
  <si>
    <t>주민등록번호</t>
    <phoneticPr fontId="4" type="noConversion"/>
  </si>
  <si>
    <t>취업일</t>
    <phoneticPr fontId="4" type="noConversion"/>
  </si>
  <si>
    <t>취업자
유형</t>
    <phoneticPr fontId="4" type="noConversion"/>
  </si>
  <si>
    <t>중소기업
취업 시
연령</t>
    <phoneticPr fontId="4" type="noConversion"/>
  </si>
  <si>
    <t>병역근무기간
차감 후 연령</t>
    <phoneticPr fontId="4" type="noConversion"/>
  </si>
  <si>
    <t>감면기간</t>
    <phoneticPr fontId="4" type="noConversion"/>
  </si>
  <si>
    <r>
      <rPr>
        <sz val="10"/>
        <color theme="1"/>
        <rFont val="맑은 고딕"/>
        <family val="3"/>
        <charset val="129"/>
        <scheme val="minor"/>
      </rPr>
      <t>병역근무기간</t>
    </r>
    <r>
      <rPr>
        <sz val="11"/>
        <color theme="1"/>
        <rFont val="맑은 고딕"/>
        <family val="2"/>
        <charset val="129"/>
        <scheme val="minor"/>
      </rPr>
      <t xml:space="preserve">
</t>
    </r>
    <r>
      <rPr>
        <sz val="8"/>
        <color theme="1"/>
        <rFont val="맑은 고딕"/>
        <family val="3"/>
        <charset val="129"/>
        <scheme val="minor"/>
      </rPr>
      <t>(6년을 한도로함)</t>
    </r>
    <phoneticPr fontId="4" type="noConversion"/>
  </si>
  <si>
    <t>2. 감면 적용 대상자 명단</t>
    <phoneticPr fontId="4" type="noConversion"/>
  </si>
  <si>
    <t>1. 원천징수의무자</t>
    <phoneticPr fontId="4" type="noConversion"/>
  </si>
  <si>
    <t>상  호</t>
    <phoneticPr fontId="4" type="noConversion"/>
  </si>
  <si>
    <t>사업장소재지</t>
    <phoneticPr fontId="4" type="noConversion"/>
  </si>
  <si>
    <t>사업자등록번호</t>
    <phoneticPr fontId="4" type="noConversion"/>
  </si>
  <si>
    <t>(전화번호 :</t>
    <phoneticPr fontId="4" type="noConversion"/>
  </si>
  <si>
    <t>)</t>
    <phoneticPr fontId="4" type="noConversion"/>
  </si>
  <si>
    <t>중소기업 취업자 소득세 감면 대상 명세서</t>
    <phoneticPr fontId="4" type="noConversion"/>
  </si>
  <si>
    <t>■ 조세특례제한법 시행규칙 [별지 제11호의2서식](2015.03.13 개정)</t>
    <phoneticPr fontId="4" type="noConversion"/>
  </si>
  <si>
    <t>작성방법</t>
    <phoneticPr fontId="4" type="noConversion"/>
  </si>
  <si>
    <t>210mm× 297mm[백상지 80g/㎡ 또는 중질지 80g/㎡]</t>
    <phoneticPr fontId="4" type="noConversion"/>
  </si>
  <si>
    <t>순 번</t>
    <phoneticPr fontId="4" type="noConversion"/>
  </si>
  <si>
    <t>선우회계법인</t>
    <phoneticPr fontId="4" type="noConversion"/>
  </si>
  <si>
    <t>충남 천안시 서북구 오성로 103 , 6층</t>
    <phoneticPr fontId="4" type="noConversion"/>
  </si>
  <si>
    <t>(두정동,청풍프라자)</t>
    <phoneticPr fontId="4" type="noConversion"/>
  </si>
  <si>
    <t>041-567-6764</t>
    <phoneticPr fontId="4" type="noConversion"/>
  </si>
  <si>
    <t>주황규</t>
    <phoneticPr fontId="4" type="noConversion"/>
  </si>
  <si>
    <t xml:space="preserve"> 1. "취업자 유형"은 ‘청년’, ‘60세 이상 사람’, ‘장애인’으로 구분하여 적습니다.</t>
    <phoneticPr fontId="4" type="noConversion"/>
  </si>
  <si>
    <t xml:space="preserve"> 2. "병역근무기간"과 "병역근무기간 차감 후 연령"은 취업자 유형이 ‘청년’인 경우 적습니다.</t>
    <phoneticPr fontId="4" type="noConversion"/>
  </si>
  <si>
    <t xml:space="preserve"> 3. "감면기간"란에는 「조세특례제한법 시행규칙」 별지 제11호서식 「중소기업 취업자 소득세 감면신청서」의 ⑧</t>
    <phoneticPr fontId="4" type="noConversion"/>
  </si>
  <si>
    <t xml:space="preserve">   ㆍ⑨란의 시작일과 종료일을 적습니다.</t>
    <phoneticPr fontId="4" type="noConversion"/>
  </si>
  <si>
    <t>생년월일</t>
    <phoneticPr fontId="4" type="noConversion"/>
  </si>
  <si>
    <t>입대일</t>
    <phoneticPr fontId="4" type="noConversion"/>
  </si>
  <si>
    <t>2014년~2015년
청년,60세이상자,장애인</t>
    <phoneticPr fontId="4" type="noConversion"/>
  </si>
  <si>
    <t>150만원 한도</t>
    <phoneticPr fontId="4" type="noConversion"/>
  </si>
  <si>
    <t>한도없음</t>
    <phoneticPr fontId="4" type="noConversion"/>
  </si>
  <si>
    <t>한도없음</t>
    <phoneticPr fontId="4" type="noConversion"/>
  </si>
  <si>
    <t>150만원 한도</t>
    <phoneticPr fontId="4" type="noConversion"/>
  </si>
  <si>
    <t>감면 NO</t>
    <phoneticPr fontId="4" type="noConversion"/>
  </si>
  <si>
    <t>2012년~2013년
청년(15세~29세)</t>
    <phoneticPr fontId="4" type="noConversion"/>
  </si>
  <si>
    <t>2016~2018년</t>
    <phoneticPr fontId="4" type="noConversion"/>
  </si>
  <si>
    <t>2017.1.1 이후 경력단절 여성이 재취업</t>
    <phoneticPr fontId="4" type="noConversion"/>
  </si>
  <si>
    <t>2016년 01월 09일에 최초 취업하여 소득세감면신청을 하였습니다.</t>
    <phoneticPr fontId="4" type="noConversion"/>
  </si>
  <si>
    <t xml:space="preserve">퇴사를 한 후 2달정도 일을 쉰 후 </t>
    <phoneticPr fontId="4" type="noConversion"/>
  </si>
  <si>
    <t xml:space="preserve">2017년 11월 20일에 다른회사로 이직을 하였습니다. </t>
    <phoneticPr fontId="4" type="noConversion"/>
  </si>
  <si>
    <t xml:space="preserve">* 그러면 다시 소득세 감면신청서를 작성해야 하나요?? </t>
    <phoneticPr fontId="4" type="noConversion"/>
  </si>
  <si>
    <t xml:space="preserve">* 만약 다시 신청서를 작성해야 한다면 </t>
    <phoneticPr fontId="4" type="noConversion"/>
  </si>
  <si>
    <t>2번. 취업시 연령에 날짜와/ 3번. 감면기간 시작일과 종료일의 날짜를 어떻게 작성해야하는지 설명 부탁드립니다. </t>
  </si>
  <si>
    <t>안녕하십니까? 귀하의 국세행정에 대한 관심과 협조에 감사드립니다.</t>
    <phoneticPr fontId="4" type="noConversion"/>
  </si>
  <si>
    <t xml:space="preserve">참고로 중소기업 취업자에 대한 소득세 감면을 적용받은 청년이 다른 중소기업체로 이직하는 경우에는 </t>
    <phoneticPr fontId="4" type="noConversion"/>
  </si>
  <si>
    <t>그 이직 당시의 연령에 관계없이 소득세를 감면받은 최초 취업일부터 3년이 되는 날이 속하는 달까지 발생한 소득에 대하여 감면을 적용받을 수 있습니다.(기획재정부 소득세제과-509, 2016.12.20)</t>
    <phoneticPr fontId="4" type="noConversion"/>
  </si>
  <si>
    <t>귀하의 문의에 대한 답변이 되었기를 바라며, 귀댁의 평안과 행복을 기원합니다.</t>
    <phoneticPr fontId="4" type="noConversion"/>
  </si>
  <si>
    <t>새로 취업한 회사에 소득세 감면신청서를 다시 작성하여 제출하여야 합니다.</t>
    <phoneticPr fontId="4" type="noConversion"/>
  </si>
  <si>
    <r>
      <t xml:space="preserve">취업시 연령에는 새로 취업한 때의 연령 기재하면 될 것이고, 감면기간 시작일과 종료일은 </t>
    </r>
    <r>
      <rPr>
        <b/>
        <sz val="11"/>
        <color theme="5"/>
        <rFont val="맑은 고딕"/>
        <family val="3"/>
        <charset val="129"/>
        <scheme val="minor"/>
      </rPr>
      <t>최초 감면신청서상 감면기간의 시작일과 종료일</t>
    </r>
    <r>
      <rPr>
        <sz val="11"/>
        <color theme="1"/>
        <rFont val="맑은 고딕"/>
        <family val="2"/>
        <charset val="129"/>
        <scheme val="minor"/>
      </rPr>
      <t>을 적습니다.</t>
    </r>
    <phoneticPr fontId="4" type="noConversion"/>
  </si>
  <si>
    <t xml:space="preserve">중소기업 취업자 소득세 감면은 소득세를 감면 받은 최초 취업일부터 </t>
    <phoneticPr fontId="4" type="noConversion"/>
  </si>
  <si>
    <t>3년이 되는 날이 속하는 달의 소득까지만 감면 적용이 가능한 것으로</t>
    <phoneticPr fontId="4" type="noConversion"/>
  </si>
  <si>
    <t xml:space="preserve">귀 질의의 경우 감면기간 종료된 이후 다시 재취업하는 경우에는 더 </t>
    <phoneticPr fontId="4" type="noConversion"/>
  </si>
  <si>
    <t>이상 감면 적용을 받으실 수 없는 것입니다.</t>
    <phoneticPr fontId="4" type="noConversion"/>
  </si>
  <si>
    <t>★ 개월수에 오류가 있을 수 있으니 연령이 차이 가 별로 없을 경우 수기로 정확히 계산할 것. ★</t>
    <phoneticPr fontId="4" type="noConversion"/>
  </si>
  <si>
    <t>감면율</t>
    <phoneticPr fontId="4" type="noConversion"/>
  </si>
  <si>
    <t>한도</t>
    <phoneticPr fontId="4" type="noConversion"/>
  </si>
  <si>
    <t>전역일</t>
    <phoneticPr fontId="4" type="noConversion"/>
  </si>
  <si>
    <t>강수지</t>
    <phoneticPr fontId="4" type="noConversion"/>
  </si>
  <si>
    <t>유시민</t>
    <phoneticPr fontId="4" type="noConversion"/>
  </si>
  <si>
    <t>손석희</t>
    <phoneticPr fontId="4" type="noConversion"/>
  </si>
  <si>
    <t>정청래</t>
    <phoneticPr fontId="4" type="noConversion"/>
  </si>
  <si>
    <t>조세특례제한법 제30조 [ 중소기업 취업자에 대한 소득세 감면(2014.01.01 제목개정) ]</t>
    <phoneticPr fontId="5" type="noConversion"/>
  </si>
  <si>
    <t xml:space="preserve">① 대통령령으로 정하는 청년(이하 이 항에서 "청년"이라 한다), 60세 이상인 사람, 장애인 및 경력단절 여성이 「중소기업기본법」 제2조에 따른 중소기업(비영리기업을 포함한다)으로서 </t>
    <phoneticPr fontId="5" type="noConversion"/>
  </si>
  <si>
    <t xml:space="preserve">    대통령령으로 정하는 기업(이하 이 조에서 “중소기업체”라 한다)에 2012년 1월 1일(60세 이상의 사람 또는 장애인의 경우 2014년 1월 1일)부터 2018년 12월 31일까지(청년의 경우에는 2021년 12월 31일까지) </t>
    <phoneticPr fontId="4" type="noConversion"/>
  </si>
  <si>
    <t xml:space="preserve">    취업(경력단절 여성의 경우에는 동일한 중소기업체에 재취업)하는 경우 그 중소기업체로부터 받는 근로소득으로서 취업일(경력단절 여성의 경우에는 재취업일을 말한다.</t>
    <phoneticPr fontId="4" type="noConversion"/>
  </si>
  <si>
    <t xml:space="preserve">    이하 이 항에서 같다)부터 3년(청년의 경우에는 5년)이 되는 날(청년으로서 대통령령으로 정하는 병역을 이행한 후 1년 이내에 병역 이행 전에 근로를 제공한 중소기업체에 복직하는 경우에는 </t>
    <phoneticPr fontId="4" type="noConversion"/>
  </si>
  <si>
    <t xml:space="preserve">   복직한 날부터 2년이 되는 날을 말하며,그 복직한 날이 최초 취업일부터 5년이 지나지 아니한 경우에는 최초 취업일부터 7년이 되는 날을 말한다)이 속하는 달까지 발생한 소득에 대해서는 소득세의 100분의 70(청년의 경우에는</t>
    <phoneticPr fontId="4" type="noConversion"/>
  </si>
  <si>
    <t xml:space="preserve">   100분의 90)에 상당하는 세액을 감면(과세기간별로 150만원을 한도로 한다)한다.</t>
    <phoneticPr fontId="4" type="noConversion"/>
  </si>
  <si>
    <t xml:space="preserve">   이 경우 소득세 감면기간은 소득세를 감면받은 사람이 다른 중소기업체에 취업하거나 해당 중소기업체에 재취업하는 경우 또는 합병ㆍ분할ㆍ사업 양도 등으로 다른 중소기업체로 고용이 승계되는 경우에 관계없이 </t>
    <phoneticPr fontId="4" type="noConversion"/>
  </si>
  <si>
    <t xml:space="preserve">   소득세를 감면받은 최초 취업일부터 계산한다.(2018.05.29 개정)</t>
    <phoneticPr fontId="4" type="noConversion"/>
  </si>
  <si>
    <t>⑦ 제1항을 적용할 때 2011년 12월 31일 이전에 중소기업체에 취업한 자(경력단절 여성은 제외한다)가 2012년 1월 1일 이후 계약기간 연장 등을 통해</t>
    <phoneticPr fontId="5" type="noConversion"/>
  </si>
  <si>
    <t xml:space="preserve">    해당 중소기업체에 재취업하는 경우에는 제1항에 따른 소득세 감면을 적용하지 아니한다.(2016.12.20 개정)</t>
    <phoneticPr fontId="5" type="noConversion"/>
  </si>
  <si>
    <t>청년</t>
  </si>
  <si>
    <t>청년</t>
    <phoneticPr fontId="4" type="noConversion"/>
  </si>
  <si>
    <t>장애인</t>
  </si>
  <si>
    <t>60세 이상</t>
  </si>
  <si>
    <t>60세 이상</t>
    <phoneticPr fontId="4" type="noConversion"/>
  </si>
  <si>
    <t>장애인</t>
    <phoneticPr fontId="4" type="noConversion"/>
  </si>
  <si>
    <t>경력단절 여성</t>
    <phoneticPr fontId="4" type="noConversion"/>
  </si>
  <si>
    <t>■조세특례제한법 시행규칙 [별지 제11호서식] &lt;개정2018.03.21.&gt;</t>
    <phoneticPr fontId="5" type="noConversion"/>
  </si>
  <si>
    <t xml:space="preserve"> 4. 2014. 1. 1.부터 2015. 12. 31. 까지 중소기업체에 최초 취업자는 개정규정에도 불구하고 취업일부터 3년간, 재취업자는 소득세</t>
    <phoneticPr fontId="4" type="noConversion"/>
  </si>
  <si>
    <t xml:space="preserve">    감면기간 종료일까지 해당 중소기업체에서 받는 근로소득의 소득세 50%를 감면받을 수 있습니다.</t>
    <phoneticPr fontId="4" type="noConversion"/>
  </si>
  <si>
    <t xml:space="preserve"> 5. 2016. 1. 1. 이후 중소기업체에 최초 취업자는 취업일부터 3년간 해당 중소기업체에서 받는 근로소득의 소득세 70%를 감면(한도</t>
    <phoneticPr fontId="4" type="noConversion"/>
  </si>
  <si>
    <t xml:space="preserve">    150만원)받을 수 있습니다.</t>
    <phoneticPr fontId="4" type="noConversion"/>
  </si>
  <si>
    <t>7.</t>
    <phoneticPr fontId="4" type="noConversion"/>
  </si>
  <si>
    <t xml:space="preserve">경력단절여성은 조세특례제한법 제29의3에서 규정하고 있는 여성을 말합니다(해당 중소기업에서 1년 이상 근무하다가 임신, </t>
    <phoneticPr fontId="4" type="noConversion"/>
  </si>
  <si>
    <t>출산 ,육아의 사유로 퇴직하고 3년 이상 10년 미만의 기간이 경과한 후 해당 중소기업에 재취업하는 여성으로서 최대주주 또</t>
    <phoneticPr fontId="4" type="noConversion"/>
  </si>
  <si>
    <t>는 최대출자자나 그와 특수관계인이 아닌 경우).</t>
    <phoneticPr fontId="4" type="noConversion"/>
  </si>
  <si>
    <t>전화번호</t>
    <phoneticPr fontId="5" type="noConversion"/>
  </si>
  <si>
    <t>청년만</t>
    <phoneticPr fontId="4" type="noConversion"/>
  </si>
  <si>
    <t>국가유공자인 상이자 포함</t>
    <phoneticPr fontId="4" type="noConversion"/>
  </si>
  <si>
    <t>선우회계법인</t>
  </si>
  <si>
    <t>2017.12.31.이전</t>
    <phoneticPr fontId="4" type="noConversion"/>
  </si>
  <si>
    <t>2018.01.01.이후</t>
    <phoneticPr fontId="4" type="noConversion"/>
  </si>
  <si>
    <t>15세</t>
    <phoneticPr fontId="4" type="noConversion"/>
  </si>
  <si>
    <t>~</t>
    <phoneticPr fontId="4" type="noConversion"/>
  </si>
  <si>
    <t>29세</t>
    <phoneticPr fontId="4" type="noConversion"/>
  </si>
  <si>
    <t>34세</t>
    <phoneticPr fontId="4" type="noConversion"/>
  </si>
  <si>
    <t xml:space="preserve">조세특례제한법 제30조 [ 중소기업 취업자에 대한 소득세 감면(2014.01.01 제목개정) ] </t>
    <phoneticPr fontId="4" type="noConversion"/>
  </si>
  <si>
    <t xml:space="preserve">① 대통령령으로 정하는 청년(이하 이 항에서 "청년"이라 한다), 60세 이상인 사람, 장애인 및 경력단절 여성이 「중소기업기본법」 제2조에 따른 중소기업(비영리기업을 포함한다)으로서 </t>
    <phoneticPr fontId="4" type="noConversion"/>
  </si>
  <si>
    <t>취업(경력단절 여성의 경우에는 동일한 중소기업체에 재취업)하는 경우 그 중소기업체로부터 받는 근로소득으로서 취업일(경력단절 여성의 경우에는 재취업일을 말한다.</t>
    <phoneticPr fontId="4" type="noConversion"/>
  </si>
  <si>
    <t xml:space="preserve">복직한 날부터 2년이 되는 날을 말하며, 그 복직한 날이 최초 취업일부터 5년이 지나지 아니한 경우에는 최초 취업일부터 7년이 되는 날을 말한다)이 속하는 달까지 발생한 소득에 대해서는 </t>
    <phoneticPr fontId="4" type="noConversion"/>
  </si>
  <si>
    <t>② 제1항을 적용받으려는 근로자는 원천징수의무자에게 감면 신청을 하여야 한다. 다만, 퇴직한 근로자의 경우 해당 근로자의 주소지 관할 세무서장에게 감면 신청을 할 수 있다.(2018.12.24 단서신설)</t>
    <phoneticPr fontId="4" type="noConversion"/>
  </si>
  <si>
    <t>③ 원천징수의무자는 제2항에 따라 감면 신청을 받은 경우 그 신청을 한 근로자의 명단을 신청을 받은 날이 속하는 달의 다음 달 10일까지 원천징수 관할 세무서장에게 제출하여야 한다.(2011.12.31 개정)</t>
    <phoneticPr fontId="4" type="noConversion"/>
  </si>
  <si>
    <t xml:space="preserve">④ 원천징수 관할 세무서장은 제3항에 따라 감면 신청을 한 근로자의 명단을 받은 경우 해당 근로자가 제1항의 요건에 해당하지 아니하는 사실이 확인되는 때에는 원천징수의무자에게 그 사실을 통지하여야 한다.(2011.12.31 개정) </t>
    <phoneticPr fontId="4" type="noConversion"/>
  </si>
  <si>
    <t>⑤ 제4항에 따라 감면 신청을 한 근로자가 제1항의 요건을 갖추지 못한 사실을 통지받은 원천징수의무자는 그 통지를 받은 날 이후 근로소득을 지급하는 때에 당초 원천징수하였어야 할 세액에 미달하는 금액의</t>
    <phoneticPr fontId="4" type="noConversion"/>
  </si>
  <si>
    <t>합계액에 100분의 105를 곱한 금액을 해당 월의 근로소득에 대한 원천징수세액에 더하여 원천징수하여야 한다. 다만, 해당 근로자가 퇴직한 경우 원천징수의무자는 그 사실을 대통령령으로 정하는 바에 따라 원천징수 관할 세무서장에게 통지하여야 한다.(2011.12.31 개정)</t>
    <phoneticPr fontId="4" type="noConversion"/>
  </si>
  <si>
    <t xml:space="preserve">⑥ 제5항 단서에 따라 통지된 근로자에 대하여는 해당 근로자의 주소지 관할 세무서장이 제1항을 적용받음에 따라 과소징수된 금액에 100분의 105를 곱한 금액을 해당 근로자에게 소득세로 즉시 부과·징수하여야 한다.(2010.03.12 개정) </t>
    <phoneticPr fontId="4" type="noConversion"/>
  </si>
  <si>
    <t>⑦ 제2항 단서에 따라 감면 신청을 한 근로자가 제1항의 요건에 해당하지 아니하는 사실이 확인되는 때에는 해당 근로자의 주소지 관할 세무서장이 제1항을 적용받음에 따라 과소징수된 금액에 100분의 105를 곱한 금액을 해당 근로자에게 소득세로 즉시 부과·징수하여야 한다.(2018.12.24 신설)</t>
    <phoneticPr fontId="4" type="noConversion"/>
  </si>
  <si>
    <t>⑧ 제1항을 적용할 때 2011년 12월 31일 이전에 중소기업체에 취업한 자(경력단절 여성은 제외한다)가 2012년 1월 1일 이후 계약기간 연장 등을 통해 해당 중소기업체에 재취업하는 경우에는 제1항에 따른 소득세 감면을 적용하지 아니한다.(2018.12.24 항번개정)</t>
    <phoneticPr fontId="4" type="noConversion"/>
  </si>
  <si>
    <t>⑨ 제1항부터 제8항까지에서 규정한 사항 외에 소득세 감면의 신청절차, 제출서류, 그 밖에 필요한 사항은 대통령령으로 정한다.(2018.12.24 개정)</t>
    <phoneticPr fontId="4" type="noConversion"/>
  </si>
  <si>
    <t xml:space="preserve">조세특례제한법시행령 제27조 [ 중소기업 취업자에 대한 소득세 감면(2014.02.21 제목개정) ] </t>
    <phoneticPr fontId="4" type="noConversion"/>
  </si>
  <si>
    <t>① 법 제30조 제1항 전단에서 "대통령령으로 정하는 청년, 60세 이상인 사람, 장애인 및 경력단절 여성"이란 다음 각 호의 구분에 따른 사람을 말한다.(2017.02.07 개정)</t>
    <phoneticPr fontId="4" type="noConversion"/>
  </si>
  <si>
    <t xml:space="preserve">1. 청년: 근로계약 체결일 현재 연령이 15세 이상 34세 이하인 사람. 다만, 다음 각 목의 어느 하나에 해당하는 병역을 이행한 경우에는 그 기간(6년을 한도로 한다)을 근로계약 체결일 현재 연령에서 빼고 </t>
    <phoneticPr fontId="4" type="noConversion"/>
  </si>
  <si>
    <t xml:space="preserve">          계산한 연령이 34세 이하인 사람을 포함한다.(2018.08.28 개정)</t>
    <phoneticPr fontId="4" type="noConversion"/>
  </si>
  <si>
    <t>가. 「병역법」 제16조 또는 제20조에 따른 현역병(같은 법 제21조, 제25조에 따라 복무한 상근예비역 및 의무경찰·의무소방원을 포함한다)(2016.11.29 개정)</t>
    <phoneticPr fontId="4" type="noConversion"/>
  </si>
  <si>
    <t>나. 「병역법」 제26조 제1항에 따른 사회복무요원(2014.02.21 개정)</t>
    <phoneticPr fontId="4" type="noConversion"/>
  </si>
  <si>
    <t>다. 「군인사법」 제2조 제1호에 따른 현역에 복무하는 장교, 준사관 및 부사관(2014.02.21 개정)</t>
    <phoneticPr fontId="4" type="noConversion"/>
  </si>
  <si>
    <t>2. 60세 이상의 사람: 근로계약 체결일 현재 연령이 60세 이상인 사람(2014.02.21 개정)</t>
    <phoneticPr fontId="4" type="noConversion"/>
  </si>
  <si>
    <t>② 제1항을 적용할 때 다음 각 호의 어느 하나에 해당하는 사람은 제외한다.(2012.02.02 신설)</t>
    <phoneticPr fontId="4" type="noConversion"/>
  </si>
  <si>
    <t>2. 해당 기업의 최대주주 또는 최대출자자(개인사업자의 경우에는 대표자를 말한다)와 그 배우자(2012.02.02 신설)</t>
    <phoneticPr fontId="4" type="noConversion"/>
  </si>
  <si>
    <t>3. 제2호에 해당하는 자의 직계존속ㆍ비속(그 배우자를 포함한다) 및 「국세기본법 시행령」제1조의2 제1항에 따른 친족관계인 사람(2012.02.02 신설)</t>
    <phoneticPr fontId="4" type="noConversion"/>
  </si>
  <si>
    <t>4. 「소득세법」 제14조 제3항 제2호에 따른 일용근로자(2012.02.02 신설)</t>
    <phoneticPr fontId="4" type="noConversion"/>
  </si>
  <si>
    <t>5. 다음 각 목의 어느 하나에 해당하는 보험료 등의 납부사실이 확인되지 아니하는 사람. 다만, 「국민연금법」 제6조 단서에 따라 국민연금 가입 대상이 되지 아니하는 자와 「국민건강보험법」 제5조 제1항 단서에 따라 건강보험 가입자가 되지 아니하는 자는 제외한다.(2016.02.05 단서개정)</t>
    <phoneticPr fontId="4" type="noConversion"/>
  </si>
  <si>
    <t>가. 「국민연금법」 제3조 제1항 제11호 및 제12호에 따른 부담금 및 기여금(2012.02.02 신설)</t>
    <phoneticPr fontId="4" type="noConversion"/>
  </si>
  <si>
    <t>나. 「국민건강보험법」제69조에 따른 직장가입자의 보험료(2012.08.31 개정)</t>
    <phoneticPr fontId="4" type="noConversion"/>
  </si>
  <si>
    <t>다만, 국가, 지방자치단체(지방자치단체조합을 포함한다), 「공공기관의 운영에 관한 법률」에 따른 공공기관 및 「지방공기업법」에 따른 지방공기업은 제외한다.(2015.02.03 개정)</t>
    <phoneticPr fontId="4" type="noConversion"/>
  </si>
  <si>
    <t>④ 법 제30조 제1항 전단에서 “대통령령으로 정하는 병역”이란 제1항 제1호 각 목의 어느 하나에 해당하는 병역을 말한다.(2015.02.03 신설)</t>
    <phoneticPr fontId="4" type="noConversion"/>
  </si>
  <si>
    <t>⑤ 법 제30조 제2항에 따라 감면 신청을 하려는 근로자는 기획재정부령으로 정하는 감면신청서에 병역복무기간을 증명하는 서류 등을 첨부하여 취업일이 속하는 달의 다음 달 말일까지 원천징수의무자에게 제출하여야 한다.</t>
    <phoneticPr fontId="4" type="noConversion"/>
  </si>
  <si>
    <t xml:space="preserve"> 이 경우 원천징수의무자는 감면신청서를 제출받은 달의 다음 달부터 「소득세법」 제134조 제1항에도 불구하고 법 제30조 제1항의 감면율을 적용하여 매월분의 근로소득에 대한 소득세를 원천징수할 수 있다.(2016.02.05 후단개정)</t>
    <phoneticPr fontId="4" type="noConversion"/>
  </si>
  <si>
    <t>⑥ 원천징수의무자는 법 제30조 제3항에 따라 감면 신청을 한 근로자의 명단을 원천징수 관할 세무서장에게 제출할 때에는 기획재정부령으로 정하는 감면 대상 명세서를 제출하여야 한다.(2015.02.03 항번개정)</t>
    <phoneticPr fontId="4" type="noConversion"/>
  </si>
  <si>
    <t>⑦ 원천징수의무자는 법 제30조 제5항 단서에 따라 해당 근로자가 퇴직한 사실을 원천징수 관할 세무서장에게 통지할 때에는 기획재정부령으로 정하는 감면 부적격 대상 퇴직자 명세서를 제출하여야 한다.(2015.02.03 항번개정)</t>
    <phoneticPr fontId="4" type="noConversion"/>
  </si>
  <si>
    <t>⑧ 법 제30조 제1항에 따른 중소기업체로부터 받는 근로소득(이하 이 조에서 "감면소득"이라 한다)과 그 외의 종합소득이 있는 경우에 해당 과세기간의 감면세액은 과세기간별로 150만원을 한도로 다음 계산식에 따라 계산한 금액으로 한다.(2016.02.05 개정)</t>
    <phoneticPr fontId="4" type="noConversion"/>
  </si>
  <si>
    <t xml:space="preserve">「소득세법」 제137조
제1항 제2호에 따른
종합소득산출세액(이하이 조에서 "산출세액"
이라 한다.)   </t>
    <phoneticPr fontId="4" type="noConversion"/>
  </si>
  <si>
    <t>×</t>
    <phoneticPr fontId="4" type="noConversion"/>
  </si>
  <si>
    <t>「소득세법」 제20조 제2항에 따른
근로소득금액</t>
    <phoneticPr fontId="4" type="noConversion"/>
  </si>
  <si>
    <t>「소득세법」 제14조 제2항에 따른 
종합소득금액</t>
    <phoneticPr fontId="4" type="noConversion"/>
  </si>
  <si>
    <t>법 제30조 제1항에 따른 
중소기업체로부터 받는 총급여액</t>
    <phoneticPr fontId="4" type="noConversion"/>
  </si>
  <si>
    <t>해당 근로자의 총급여액</t>
    <phoneticPr fontId="4" type="noConversion"/>
  </si>
  <si>
    <t>법 제30조
제1항의 
감면율</t>
    <phoneticPr fontId="4" type="noConversion"/>
  </si>
  <si>
    <t>⑨ 「소득세법」 제59조 제1항에 따른 근로소득세액공제를 할 때 감면소득과 다른 근로소득이 있는 경우(감면소득 외에 다른 근로소득이 없는 경우를 포함한다)에는 다음 계산식에 따라 계산한 금액을 근로소득세액공제액으로 한다.(2016.02.05 개정)</t>
    <phoneticPr fontId="4" type="noConversion"/>
  </si>
  <si>
    <t>「소득세법」 제59조
제1항에 따라 계산한
근로소득세액공제액</t>
    <phoneticPr fontId="4" type="noConversion"/>
  </si>
  <si>
    <t>( 1 -</t>
    <phoneticPr fontId="4" type="noConversion"/>
  </si>
  <si>
    <t>감면세액</t>
    <phoneticPr fontId="4" type="noConversion"/>
  </si>
  <si>
    <t>산출세액</t>
    <phoneticPr fontId="4" type="noConversion"/>
  </si>
  <si>
    <t>1. 법인의 회장, 사장, 부사장, 이사장, 대표이사, 전무이사 및 상무이사 등 이사회의 구성원 전원과 청산인(2018.02.13 신설)</t>
    <phoneticPr fontId="4" type="noConversion"/>
  </si>
  <si>
    <t>2. 합명회사, 합자회사 및 유한회사의 업무집행사원 또는 이사(2018.02.13 신설)</t>
    <phoneticPr fontId="4" type="noConversion"/>
  </si>
  <si>
    <t>3. 유한책임회사의 업무집행자(2018.02.13 신설)</t>
    <phoneticPr fontId="4" type="noConversion"/>
  </si>
  <si>
    <t>4. 감사(2018.02.13 신설)</t>
    <phoneticPr fontId="4" type="noConversion"/>
  </si>
  <si>
    <t>5. 그 밖에 제1호부터 제4호까지의 규정에 준하는 직무에 종사하는 자(2018.02.13 신설)</t>
    <phoneticPr fontId="4" type="noConversion"/>
  </si>
  <si>
    <t>법인세법 시행령 제1조의 2 [ 특수관계인의 범위 ]</t>
    <phoneticPr fontId="4" type="noConversion"/>
  </si>
  <si>
    <t>① 법 제2조 제20호 가목에서 “혈족ㆍ인척 등 대통령령으로 정하는 친족관계”란 다음 각 호의 어느 하나에 해당하는 관계(이하 “친족관계”라 한다)를 말한다.(2012.02.02 신설)</t>
    <phoneticPr fontId="4" type="noConversion"/>
  </si>
  <si>
    <t>1. 6촌 이내의 혈족(2012.02.02 신설)</t>
    <phoneticPr fontId="4" type="noConversion"/>
  </si>
  <si>
    <t>2. 4촌 이내의 인척(2012.02.02 신설)</t>
    <phoneticPr fontId="4" type="noConversion"/>
  </si>
  <si>
    <t>3. 배우자(사실상의 혼인관계에 있는 자를 포함한다)(2012.02.02 신설)</t>
    <phoneticPr fontId="4" type="noConversion"/>
  </si>
  <si>
    <t>4. 친생자로서 다른 사람에게 친양자 입양된 자 및 그 배우자ㆍ직계비속(2012.02.02 신설)</t>
    <phoneticPr fontId="4" type="noConversion"/>
  </si>
  <si>
    <t>조세특례제한법시행령 제27조 [ 중소기업 취업자에 대한 소득세 감면(2014.02.21 제목개정) ]</t>
    <phoneticPr fontId="4" type="noConversion"/>
  </si>
  <si>
    <t xml:space="preserve">① 법 제30조 제1항 전단에서 "대통령령으로 정하는 청년, 60세 이상인 사람, 장애인 및 경력단절 여성"이란 
   </t>
    <phoneticPr fontId="4" type="noConversion"/>
  </si>
  <si>
    <t xml:space="preserve">    다음 각 호의 구분에 따른 사람을 말한다.(2017.02.07 개정)</t>
    <phoneticPr fontId="4" type="noConversion"/>
  </si>
  <si>
    <t xml:space="preserve"> 1. 청년: 근로계약 체결일 현재 연령이 15세 이상 34세 이하인 사람.</t>
    <phoneticPr fontId="4" type="noConversion"/>
  </si>
  <si>
    <t xml:space="preserve">          다만, 다음 각 목의 어느 하나에 해당하는 병역을 이행한 경우에는 그 기간(6년을 한도로 한다)을 </t>
    <phoneticPr fontId="4" type="noConversion"/>
  </si>
  <si>
    <r>
      <t xml:space="preserve">                근로계약 체결일 현재 연령에서 빼고 계산한 연령이 </t>
    </r>
    <r>
      <rPr>
        <u/>
        <sz val="11"/>
        <color rgb="FFFF0000"/>
        <rFont val="맑은 고딕"/>
        <family val="3"/>
        <charset val="129"/>
        <scheme val="minor"/>
      </rPr>
      <t>34세 이하</t>
    </r>
    <r>
      <rPr>
        <sz val="11"/>
        <color theme="1"/>
        <rFont val="맑은 고딕"/>
        <family val="2"/>
        <charset val="129"/>
        <scheme val="minor"/>
      </rPr>
      <t>인 사람을  포함한다.(2018.08.28. 개정)</t>
    </r>
    <phoneticPr fontId="4" type="noConversion"/>
  </si>
  <si>
    <t>조세특례제한법시행령부칙 [ 대통령령 제29116호 ]</t>
    <phoneticPr fontId="4" type="noConversion"/>
  </si>
  <si>
    <r>
      <t xml:space="preserve">제27조 제1항 제1호의 개정규정은 </t>
    </r>
    <r>
      <rPr>
        <b/>
        <u/>
        <sz val="11"/>
        <color rgb="FFFF0000"/>
        <rFont val="맑은 고딕"/>
        <family val="3"/>
        <charset val="129"/>
        <scheme val="minor"/>
      </rPr>
      <t>2018.08.28이 속한 과세기간부터 적용</t>
    </r>
    <r>
      <rPr>
        <sz val="11"/>
        <color theme="1"/>
        <rFont val="맑은 고딕"/>
        <family val="2"/>
        <charset val="129"/>
        <scheme val="minor"/>
      </rPr>
      <t>하되,</t>
    </r>
    <phoneticPr fontId="4" type="noConversion"/>
  </si>
  <si>
    <r>
      <rPr>
        <b/>
        <u/>
        <sz val="11"/>
        <color rgb="FFFF0000"/>
        <rFont val="맑은 고딕"/>
        <family val="3"/>
        <charset val="129"/>
        <scheme val="minor"/>
      </rPr>
      <t>2018.08.28 전에 취업한 청년에 대해서도 적용함</t>
    </r>
    <r>
      <rPr>
        <sz val="11"/>
        <color theme="1"/>
        <rFont val="맑은 고딕"/>
        <family val="2"/>
        <charset val="129"/>
        <scheme val="minor"/>
      </rPr>
      <t xml:space="preserve"> [2018.08.28 대통령령 제29116호 부칙 제3조]</t>
    </r>
    <phoneticPr fontId="4" type="noConversion"/>
  </si>
  <si>
    <t>(34세)</t>
    <phoneticPr fontId="4" type="noConversion"/>
  </si>
  <si>
    <t>취업일(2018.1.1 前 취업) 현재 나이는 소급적용 34세이하</t>
    <phoneticPr fontId="4" type="noConversion"/>
  </si>
  <si>
    <t>시행은 취업일부터 2018년 1월부터 잔존기간만</t>
    <phoneticPr fontId="4" type="noConversion"/>
  </si>
  <si>
    <r>
      <t>60세 이상 사람</t>
    </r>
    <r>
      <rPr>
        <sz val="8"/>
        <rFont val="굴림"/>
        <family val="3"/>
        <charset val="129"/>
      </rPr>
      <t>(2014.1.1.이후)</t>
    </r>
    <phoneticPr fontId="5" type="noConversion"/>
  </si>
  <si>
    <r>
      <t>장애인</t>
    </r>
    <r>
      <rPr>
        <sz val="8"/>
        <rFont val="굴림"/>
        <family val="3"/>
        <charset val="129"/>
      </rPr>
      <t>(2014.1.1.이후)</t>
    </r>
    <phoneticPr fontId="5" type="noConversion"/>
  </si>
  <si>
    <r>
      <t>경력단절여성</t>
    </r>
    <r>
      <rPr>
        <sz val="8"/>
        <rFont val="굴림"/>
        <family val="3"/>
        <charset val="129"/>
      </rPr>
      <t>(2017.1.1.이후)</t>
    </r>
    <phoneticPr fontId="5" type="noConversion"/>
  </si>
  <si>
    <t>※ 주의사항 : 대략 수식(약간의 일자가 몇일(약 3일~4일정도) 차이가 날 경우 세밀히 직접계산할 것)을 넣은 것이라 검증하지 않음 . 정확히 하기위해서 수기로 계산하기 바랍니다.</t>
    <phoneticPr fontId="5" type="noConversion"/>
  </si>
  <si>
    <t>조세특례제한법 30조</t>
    <phoneticPr fontId="4" type="noConversion"/>
  </si>
  <si>
    <t>2018년귀속 원천징수의무자를 위한 연말정산 신고안내</t>
    <phoneticPr fontId="4" type="noConversion"/>
  </si>
  <si>
    <t>p132</t>
    <phoneticPr fontId="4" type="noConversion"/>
  </si>
  <si>
    <t>3. 조세특례제한법에 따른 세액감면 (중소기업 취업자 등)</t>
    <phoneticPr fontId="4" type="noConversion"/>
  </si>
  <si>
    <t>가. 중소기업 취업자에 대한 소득세 감면 (조특법 §30, 조특령 §27)</t>
    <phoneticPr fontId="4" type="noConversion"/>
  </si>
  <si>
    <t xml:space="preserve">    근로계약 체결일 현재 연령이 15세 이상 34세 이하인 청년, 60세 이상인 사람</t>
    <phoneticPr fontId="4" type="noConversion"/>
  </si>
  <si>
    <t xml:space="preserve">    장애인및 경력 단절 여성이 중소기업기본법 제2조에 따른 중소기업기본법 제2조에 따른 중소기업</t>
    <phoneticPr fontId="4" type="noConversion"/>
  </si>
  <si>
    <t>(비영리기업을 포함)으로서 일정한 중소기업체에</t>
    <phoneticPr fontId="4" type="noConversion"/>
  </si>
  <si>
    <t>2018년 12월 31일 (청년 2021년 12월 31일)까지 취업(경력단절여성은 동일한 중소기업체에 재취업)</t>
    <phoneticPr fontId="4" type="noConversion"/>
  </si>
  <si>
    <t>하는 경우 그 중소기업체로부터 받는 근로소득으로서 취업(재취업)일로부터 3년(청년 5년)이</t>
    <phoneticPr fontId="4" type="noConversion"/>
  </si>
  <si>
    <t>되는 날(청년으로서 병역을 이행한 후 1년 이내에 병역 이행 전에 근로를 제공한 중소기업체에</t>
    <phoneticPr fontId="4" type="noConversion"/>
  </si>
  <si>
    <t>복직하는 경우에는 복직한 날부터 2년이 되는 날을 말하며,</t>
    <phoneticPr fontId="4" type="noConversion"/>
  </si>
  <si>
    <t>그 복직한 날이 최초 취업일로부터 5년이 지나지 아니한 경우에는 최초 취업일부터 7년이 되는 날을</t>
    <phoneticPr fontId="4" type="noConversion"/>
  </si>
  <si>
    <t>말함)이 속하는 달까지 발생한 소득에 대해서는 소득세의 100분의 70(청년 100분의 90,</t>
    <phoneticPr fontId="4" type="noConversion"/>
  </si>
  <si>
    <t>과세기간별로 150만원을 한도로 함)에 상당하는 세액을 감면한다.</t>
    <phoneticPr fontId="4" type="noConversion"/>
  </si>
  <si>
    <t>이 경우 소득세 감면기간은 소득세를 감면받은 사람이 다른 중소기업체에 취업하거나 해당</t>
    <phoneticPr fontId="4" type="noConversion"/>
  </si>
  <si>
    <t>중소기업체에 재취업하는 경우 또는 합병·분할·사업 양도 등으로 다른 중소기업체로 고용이 승계되는</t>
    <phoneticPr fontId="4" type="noConversion"/>
  </si>
  <si>
    <t>경우에 관계없이 소득세를 감면받은 최초 취업이부터 계간한다.</t>
    <phoneticPr fontId="4" type="noConversion"/>
  </si>
  <si>
    <t>○ 감면대상 근로자(외국인 포함)</t>
    <phoneticPr fontId="4" type="noConversion"/>
  </si>
  <si>
    <t>① 청년 : 근로계약 체결일 현재 연령이 15세 이상 34세 이하인 사람</t>
    <phoneticPr fontId="4" type="noConversion"/>
  </si>
  <si>
    <t>다만, 다음 각 호의 어느 하나에 해당하는 병역을 이행한 경우에는 그 기간(한도:6년)을</t>
    <phoneticPr fontId="4" type="noConversion"/>
  </si>
  <si>
    <t>근로계약 체결일 현재 연령에서 빼고 계산한 연련이 34세 이하인 사람을 포함한다.</t>
    <phoneticPr fontId="4" type="noConversion"/>
  </si>
  <si>
    <t>- 병역법 제16조 또는 제20조에 따른 현역병(같은 법 제21조 · 제24조 · 제25조에 따라 복무한</t>
    <phoneticPr fontId="4" type="noConversion"/>
  </si>
  <si>
    <t xml:space="preserve">   상근예비역 및 경비교도 · 전투경찰순경 · 의무소방원을 포함)</t>
    <phoneticPr fontId="4" type="noConversion"/>
  </si>
  <si>
    <t>- 병역법 제26조 제1항에 따른 사회복무요원</t>
    <phoneticPr fontId="4" type="noConversion"/>
  </si>
  <si>
    <t>- 군인사법 제2조 제1호에 따른 현역에 복무하는 장교, 준사관 및 부사관</t>
    <phoneticPr fontId="4" type="noConversion"/>
  </si>
  <si>
    <t>※ 병역법 제36조에 따른 전문연구요원 · 산업기능요원은 병역을 이행한 자로 보지 않음</t>
    <phoneticPr fontId="4" type="noConversion"/>
  </si>
  <si>
    <t>※ 전문연구요원 · 산업기능요원이 감면대상 중소기업체에 취업하고, 취업 시 연령이 29세(34세)이하인</t>
    <phoneticPr fontId="4" type="noConversion"/>
  </si>
  <si>
    <t xml:space="preserve">   경우 중소기업 취업자 소득세 감면을 적용받을 수 있음</t>
    <phoneticPr fontId="4" type="noConversion"/>
  </si>
  <si>
    <t>② 60세 이상의 사람 : 근로계약 체결일 현재 연령이 60세 이상인 사람</t>
    <phoneticPr fontId="4" type="noConversion"/>
  </si>
  <si>
    <t>③ 장애인 : 장애인 복지법의 적용을 받는 장애인과 국가유공자 등 예우 및 지원에 관한 법률에 따른 상이자</t>
    <phoneticPr fontId="4" type="noConversion"/>
  </si>
  <si>
    <t>④ 경력단절 여성 : 아래 요건을 모두 충족하는 여성</t>
    <phoneticPr fontId="4" type="noConversion"/>
  </si>
  <si>
    <t>- 해당 중소기업에서 1년 이상 근무(해당 중소기업이 경력단절 여성의 근로소득세를 원천징수하였던</t>
    <phoneticPr fontId="4" type="noConversion"/>
  </si>
  <si>
    <t xml:space="preserve">  사실이 확인되는 경우에 한함)할 것</t>
    <phoneticPr fontId="4" type="noConversion"/>
  </si>
  <si>
    <t>- 임신, 출산, 육아의 사유로 퇴직하였을 것</t>
    <phoneticPr fontId="4" type="noConversion"/>
  </si>
  <si>
    <t>- 해당 중소기업에서 퇴직한 날부터 3년 이상 10년 미만의 기간이 지났을 것</t>
    <phoneticPr fontId="4" type="noConversion"/>
  </si>
  <si>
    <t>- 해당 중소기업의 최대주주(최대출자자, 대표자)나 그와 특수관계인이 아닐 것</t>
    <phoneticPr fontId="4" type="noConversion"/>
  </si>
  <si>
    <t>참고</t>
    <phoneticPr fontId="4" type="noConversion"/>
  </si>
  <si>
    <t>&lt;청년 중소기업 취업자에 대한 소득세 감면 개정 세법 적용&gt;</t>
    <phoneticPr fontId="4" type="noConversion"/>
  </si>
  <si>
    <t>감면요건</t>
    <phoneticPr fontId="4" type="noConversion"/>
  </si>
  <si>
    <t>연령요건</t>
    <phoneticPr fontId="4" type="noConversion"/>
  </si>
  <si>
    <t>일몰기한</t>
    <phoneticPr fontId="4" type="noConversion"/>
  </si>
  <si>
    <t>당초</t>
    <phoneticPr fontId="4" type="noConversion"/>
  </si>
  <si>
    <t>개정</t>
    <phoneticPr fontId="4" type="noConversion"/>
  </si>
  <si>
    <t>비고</t>
    <phoneticPr fontId="4" type="noConversion"/>
  </si>
  <si>
    <t>3년</t>
    <phoneticPr fontId="4" type="noConversion"/>
  </si>
  <si>
    <t>5년</t>
    <phoneticPr fontId="4" type="noConversion"/>
  </si>
  <si>
    <t>15세~29세</t>
    <phoneticPr fontId="4" type="noConversion"/>
  </si>
  <si>
    <t>2018년</t>
    <phoneticPr fontId="4" type="noConversion"/>
  </si>
  <si>
    <t>2021년</t>
    <phoneticPr fontId="4" type="noConversion"/>
  </si>
  <si>
    <t>취업일부터 기산</t>
    <phoneticPr fontId="4" type="noConversion"/>
  </si>
  <si>
    <t>근로계약 체결당시</t>
    <phoneticPr fontId="4" type="noConversion"/>
  </si>
  <si>
    <r>
      <t>15세~</t>
    </r>
    <r>
      <rPr>
        <b/>
        <sz val="11"/>
        <color rgb="FFFF0000"/>
        <rFont val="맑은 고딕"/>
        <family val="3"/>
        <charset val="129"/>
        <scheme val="minor"/>
      </rPr>
      <t>34</t>
    </r>
    <r>
      <rPr>
        <sz val="11"/>
        <color theme="1"/>
        <rFont val="맑은 고딕"/>
        <family val="2"/>
        <charset val="129"/>
        <scheme val="minor"/>
      </rPr>
      <t>세</t>
    </r>
    <phoneticPr fontId="4" type="noConversion"/>
  </si>
  <si>
    <r>
      <t xml:space="preserve">※ 개정 세법 내용은 </t>
    </r>
    <r>
      <rPr>
        <sz val="11"/>
        <color rgb="FFFF0000"/>
        <rFont val="맑은 고딕"/>
        <family val="3"/>
        <charset val="129"/>
        <scheme val="minor"/>
      </rPr>
      <t>2018년도 귀속 소득부터 적용</t>
    </r>
    <r>
      <rPr>
        <sz val="11"/>
        <color theme="1"/>
        <rFont val="맑은 고딕"/>
        <family val="2"/>
        <charset val="129"/>
        <scheme val="minor"/>
      </rPr>
      <t>되므로,</t>
    </r>
    <r>
      <rPr>
        <sz val="11"/>
        <color rgb="FFFF0000"/>
        <rFont val="맑은 고딕"/>
        <family val="3"/>
        <charset val="129"/>
        <scheme val="minor"/>
      </rPr>
      <t xml:space="preserve"> 2017년 이전 귀속 소득은 경정청구</t>
    </r>
    <phoneticPr fontId="4" type="noConversion"/>
  </si>
  <si>
    <r>
      <t xml:space="preserve">   </t>
    </r>
    <r>
      <rPr>
        <sz val="11"/>
        <color rgb="FFFF0000"/>
        <rFont val="맑은 고딕"/>
        <family val="3"/>
        <charset val="129"/>
        <scheme val="minor"/>
      </rPr>
      <t>대상이 아님에 유의</t>
    </r>
    <phoneticPr fontId="4" type="noConversion"/>
  </si>
  <si>
    <t>취업일(2018.1.1 前 취업) 현재 나이는 소급적용 34세이하 시행은 취업일부터 2018년 1월부터 잔존기간만</t>
    <phoneticPr fontId="4" type="noConversion"/>
  </si>
  <si>
    <t>사례</t>
    <phoneticPr fontId="4" type="noConversion"/>
  </si>
  <si>
    <t>【문1】 근로계약 체결 당시 32세이며, 2013. 7. 10. 중소기업에 취업한 청년의 감면 대상 기간은?</t>
    <phoneticPr fontId="4" type="noConversion"/>
  </si>
  <si>
    <t>【답】 2018. 1. 1. ~ 2018. 7. 31. (90%)</t>
    <phoneticPr fontId="4" type="noConversion"/>
  </si>
  <si>
    <t>＊ 2013. 7. 10. ~ 2017. 12. 31. 기간은 감면 대상 아님.</t>
    <phoneticPr fontId="4" type="noConversion"/>
  </si>
  <si>
    <t>【문2】 근로계약 체결 당시 24세이며, 2014. 7. 10. 중소기업에 취업한 청년의 감면대상 기간은?</t>
    <phoneticPr fontId="4" type="noConversion"/>
  </si>
  <si>
    <t>＊ 2017. 8. 1. ~ 2017. 12. 31. 기간은 감면 대상 아님.</t>
    <phoneticPr fontId="4" type="noConversion"/>
  </si>
  <si>
    <t>○ 감면 제외대상 근로자</t>
    <phoneticPr fontId="4" type="noConversion"/>
  </si>
  <si>
    <t>① 법인세법 시행령 제42조 제1항 각 호의 어느 하나에 해당하는 임원</t>
    <phoneticPr fontId="4" type="noConversion"/>
  </si>
  <si>
    <t>② 해당 기업의 최대주주 또는 최대출자자(개인사업자의 경우에는 대표자)와 그 배우자</t>
    <phoneticPr fontId="4" type="noConversion"/>
  </si>
  <si>
    <t xml:space="preserve">③ ②에 해당하는 자의 직계존속 · 비속(그 배우자 포함) 및 국세기본법 시행령 제1조의2 제1항에 </t>
    <phoneticPr fontId="4" type="noConversion"/>
  </si>
  <si>
    <t xml:space="preserve">    따른 친족관계인 사람</t>
    <phoneticPr fontId="4" type="noConversion"/>
  </si>
  <si>
    <t>④ 소법 제14조 제3항 제2호에 따른 일용근로자</t>
    <phoneticPr fontId="4" type="noConversion"/>
  </si>
  <si>
    <t>⑤ 다음의 어느 하나에 해당하는 보험료 등의 납부사실이 확인되지 아니하는 사람</t>
    <phoneticPr fontId="4" type="noConversion"/>
  </si>
  <si>
    <t>- 국민연금법 제3조 제1항 제11호 및 제12호에 따른 부담금 및 기여금</t>
    <phoneticPr fontId="4" type="noConversion"/>
  </si>
  <si>
    <t>- 국민건강보험법 제69조에 따른 직장가입자의 보험료</t>
    <phoneticPr fontId="4" type="noConversion"/>
  </si>
  <si>
    <t>* 단, 국민연금법 제6조 단서 및 국민건강보험법 제5조 제1항 단서에 따라 가입대상이 되지 않는 경우 제외</t>
    <phoneticPr fontId="4" type="noConversion"/>
  </si>
  <si>
    <t>○ 감면대상 중소기업체</t>
    <phoneticPr fontId="4" type="noConversion"/>
  </si>
  <si>
    <r>
      <t>【답】 2014. 7. 10. ~ 2017. 7. 31. (50%) ,</t>
    </r>
    <r>
      <rPr>
        <sz val="11"/>
        <color rgb="FF7030A0"/>
        <rFont val="맑은 고딕"/>
        <family val="3"/>
        <charset val="129"/>
        <scheme val="minor"/>
      </rPr>
      <t xml:space="preserve"> 2018.1.1. ~ 2018. 12. 31. (90%)</t>
    </r>
    <phoneticPr fontId="4" type="noConversion"/>
  </si>
  <si>
    <t>청년</t>
    <phoneticPr fontId="4" type="noConversion"/>
  </si>
  <si>
    <t>청년외</t>
    <phoneticPr fontId="4" type="noConversion"/>
  </si>
  <si>
    <t xml:space="preserve">  적용시기 : 제27조 제1항 제1호의 개정규정은 2018.08.28이 속한 과세기간부터 적용하되, 2018.08.28 전에 취업한 청년에 대해서도 적용함 [2018.08.28 대통령령 제29116호 부칙 제3조]</t>
    <phoneticPr fontId="4" type="noConversion"/>
  </si>
  <si>
    <t>3. 장애인: 다음 각 목의 어느 하나에 해당하는 사람(2019.02.12 개정)</t>
    <phoneticPr fontId="4" type="noConversion"/>
  </si>
  <si>
    <t>가. 「장애인복지법」의 적용을 받는 장애인(2019.02.12 개정)</t>
    <phoneticPr fontId="4" type="noConversion"/>
  </si>
  <si>
    <t>나. 「국가유공자 등 예우 및 지원에 관한 법률」에 따른 상이자(2019.02.12 개정)</t>
    <phoneticPr fontId="4" type="noConversion"/>
  </si>
  <si>
    <t xml:space="preserve">다. 「5·18민주유공자예우에 관한 법률」 제4조 제2호에 따른 5·18민주화운동부상자(2019.02.12 개정)
</t>
    <phoneticPr fontId="4" type="noConversion"/>
  </si>
  <si>
    <t>라. 「고엽제후유의증 등 환자지원 및 단체 설립에 관한 법률」에 따른 고엽제후유의증환자로서 장애등급 판정을 받은 사람(2019.02.12 개정)</t>
    <phoneticPr fontId="4" type="noConversion"/>
  </si>
  <si>
    <r>
      <t>4. 경력단절 여성: 법 제29조의3 제1항에 따른 경력단절 여성(</t>
    </r>
    <r>
      <rPr>
        <b/>
        <sz val="11"/>
        <color rgb="FF7030A0"/>
        <rFont val="맑은 고딕"/>
        <family val="3"/>
        <charset val="129"/>
        <scheme val="minor"/>
      </rPr>
      <t>2017</t>
    </r>
    <r>
      <rPr>
        <sz val="11"/>
        <color theme="1"/>
        <rFont val="맑은 고딕"/>
        <family val="2"/>
        <charset val="129"/>
        <scheme val="minor"/>
      </rPr>
      <t>.02.07 신설)</t>
    </r>
    <phoneticPr fontId="4" type="noConversion"/>
  </si>
  <si>
    <t>1. 「법인세법 시행령」 제40조 제1항 각 호의 어느 하나에 해당하는 임원(2019.02.12 개정)</t>
    <phoneticPr fontId="4" type="noConversion"/>
  </si>
  <si>
    <t>법인세법 시행령 제40조 [ 접대비의 범위(2019.02.12 조번개정) ]</t>
    <phoneticPr fontId="4" type="noConversion"/>
  </si>
  <si>
    <t>① 주주 또는 출자자(이하 "주주등"이라 한다)나 다음 각 호의 어느 하나에 해당하는 직무에 종사하는 자(이하 "임원"이라 한다) 또는 직원이 부담하여야 할 성질의 접대비를 법인이 지출한 것은 이를 접대비로 보지 아니한다.(2019.02.12 개정)</t>
    <phoneticPr fontId="4" type="noConversion"/>
  </si>
  <si>
    <t xml:space="preserve">② 법인이 그 직원이 조직한 조합 또는 단체에 복리시설비를 지출한 경우 해당 조합이나 단체가 법인인 때에는 이를 접대비로 보며, 해당 조합이나 단체가 법인이 아닌 때에는 그 법인의 경리의 일부로 본다.(2019.02.12 개정)
</t>
    <phoneticPr fontId="4" type="noConversion"/>
  </si>
  <si>
    <r>
      <t xml:space="preserve">③ 법 제30조 제1항 전단에서 “대통령령으로 정하는 기업”이란 </t>
    </r>
    <r>
      <rPr>
        <sz val="11"/>
        <color rgb="FF7030A0"/>
        <rFont val="맑은 고딕"/>
        <family val="3"/>
        <charset val="129"/>
        <scheme val="minor"/>
      </rPr>
      <t>농업, 임업 및 어업, 광업, 제조업, 전기ㆍ가스ㆍ증기 및 수도사업, 하수ㆍ폐기물처리ㆍ원료재생 및 환경복원업, 건설업, 도매 및 소매업, 운수업, 숙박 및 음식점업</t>
    </r>
    <phoneticPr fontId="4" type="noConversion"/>
  </si>
  <si>
    <r>
      <t xml:space="preserve">   </t>
    </r>
    <r>
      <rPr>
        <sz val="11"/>
        <color rgb="FF7030A0"/>
        <rFont val="맑은 고딕"/>
        <family val="3"/>
        <charset val="129"/>
        <scheme val="minor"/>
      </rPr>
      <t xml:space="preserve">(주점 및 비알콜 음료점업은 제외한다), 출판ㆍ영상ㆍ방송통신 및 정보서비스업(비디오물 감상실 운영업은 제외한다), 부동산업 및 임대업, 연구개발업, 광고업, 시장조사 및 여론조사업, </t>
    </r>
    <phoneticPr fontId="4" type="noConversion"/>
  </si>
  <si>
    <r>
      <t xml:space="preserve">   </t>
    </r>
    <r>
      <rPr>
        <sz val="11"/>
        <color rgb="FF7030A0"/>
        <rFont val="맑은 고딕"/>
        <family val="3"/>
        <charset val="129"/>
        <scheme val="minor"/>
      </rPr>
      <t>건축기술ㆍ엔지니어링 및 기타 과학기술서비스업, 기타 전문ㆍ과학 및 기술 서비스업, 사업시설관리 및 사업지원 서비스업, 기술 및 직업훈련 학원, 사회복지 서비스업, 수리업을 주된 사업으로 영위하는 기업</t>
    </r>
    <r>
      <rPr>
        <sz val="11"/>
        <color theme="1"/>
        <rFont val="맑은 고딕"/>
        <family val="2"/>
        <charset val="129"/>
        <scheme val="minor"/>
      </rPr>
      <t xml:space="preserve">을 말한다. </t>
    </r>
    <phoneticPr fontId="4" type="noConversion"/>
  </si>
  <si>
    <r>
      <t xml:space="preserve">대통령령으로 정하는 기업(이하 이 조에서 “중소기업체”라 한다)에 </t>
    </r>
    <r>
      <rPr>
        <b/>
        <sz val="11"/>
        <color theme="5" tint="-0.249977111117893"/>
        <rFont val="맑은 고딕"/>
        <family val="3"/>
        <charset val="129"/>
        <scheme val="minor"/>
      </rPr>
      <t>2012년 1월 1일(60세 이상의 사람 또는 장애인의 경우 2014년 1월 1일)</t>
    </r>
    <r>
      <rPr>
        <sz val="11"/>
        <color theme="1"/>
        <rFont val="맑은 고딕"/>
        <family val="2"/>
        <charset val="129"/>
        <scheme val="minor"/>
      </rPr>
      <t xml:space="preserve">부터 </t>
    </r>
    <r>
      <rPr>
        <b/>
        <sz val="11"/>
        <color theme="5" tint="-0.249977111117893"/>
        <rFont val="맑은 고딕"/>
        <family val="3"/>
        <charset val="129"/>
        <scheme val="minor"/>
      </rPr>
      <t>2021년 12월 31</t>
    </r>
    <r>
      <rPr>
        <sz val="11"/>
        <color theme="1"/>
        <rFont val="맑은 고딕"/>
        <family val="2"/>
        <charset val="129"/>
        <scheme val="minor"/>
      </rPr>
      <t xml:space="preserve">일까지 </t>
    </r>
    <phoneticPr fontId="4" type="noConversion"/>
  </si>
  <si>
    <r>
      <t xml:space="preserve"> 이하 이 항에서 같다)부터 </t>
    </r>
    <r>
      <rPr>
        <b/>
        <u/>
        <sz val="11"/>
        <color theme="5" tint="-0.249977111117893"/>
        <rFont val="맑은 고딕"/>
        <family val="3"/>
        <charset val="129"/>
        <scheme val="minor"/>
      </rPr>
      <t>3년(청년의 경우에는 5년)</t>
    </r>
    <r>
      <rPr>
        <sz val="11"/>
        <color theme="1"/>
        <rFont val="맑은 고딕"/>
        <family val="2"/>
        <charset val="129"/>
        <scheme val="minor"/>
      </rPr>
      <t xml:space="preserve">이 되는 날(청년으로서 대통령령으로 정하는 병역을 이행한 후 1년 이내에 병역 이행 전에 근로를 제공한 중소기업체에 복직하는 경우에는 </t>
    </r>
    <phoneticPr fontId="4" type="noConversion"/>
  </si>
  <si>
    <r>
      <rPr>
        <b/>
        <u/>
        <sz val="11"/>
        <color theme="5" tint="-0.249977111117893"/>
        <rFont val="맑은 고딕"/>
        <family val="3"/>
        <charset val="129"/>
        <scheme val="minor"/>
      </rPr>
      <t>소득세의 100분의 70(청년의 경우에는 100분의 90)</t>
    </r>
    <r>
      <rPr>
        <sz val="11"/>
        <color theme="1"/>
        <rFont val="맑은 고딕"/>
        <family val="2"/>
        <charset val="129"/>
        <scheme val="minor"/>
      </rPr>
      <t>에 상당하는 세액을 감면(</t>
    </r>
    <r>
      <rPr>
        <b/>
        <u/>
        <sz val="11"/>
        <color theme="5" tint="-0.249977111117893"/>
        <rFont val="맑은 고딕"/>
        <family val="3"/>
        <charset val="129"/>
        <scheme val="minor"/>
      </rPr>
      <t>과세기간별로 150만원을 한도</t>
    </r>
    <r>
      <rPr>
        <sz val="11"/>
        <color theme="1"/>
        <rFont val="맑은 고딕"/>
        <family val="2"/>
        <charset val="129"/>
        <scheme val="minor"/>
      </rPr>
      <t xml:space="preserve">로 한다)한다. </t>
    </r>
    <phoneticPr fontId="4" type="noConversion"/>
  </si>
  <si>
    <r>
      <t xml:space="preserve">다른 중소기업체로 고용이 승계되는 경우에 관계없이 소득세를 감면받은 </t>
    </r>
    <r>
      <rPr>
        <b/>
        <u/>
        <sz val="11"/>
        <color theme="5" tint="-0.249977111117893"/>
        <rFont val="맑은 고딕"/>
        <family val="3"/>
        <charset val="129"/>
        <scheme val="minor"/>
      </rPr>
      <t>최초 취업일부터 계산</t>
    </r>
    <r>
      <rPr>
        <sz val="11"/>
        <color theme="1"/>
        <rFont val="맑은 고딕"/>
        <family val="2"/>
        <charset val="129"/>
        <scheme val="minor"/>
      </rPr>
      <t>한다.(2018.12.24 개정)</t>
    </r>
    <phoneticPr fontId="4" type="noConversion"/>
  </si>
  <si>
    <r>
      <t xml:space="preserve">이 경우 소득세 감면기간은 </t>
    </r>
    <r>
      <rPr>
        <b/>
        <u/>
        <sz val="11"/>
        <color theme="5" tint="-0.249977111117893"/>
        <rFont val="맑은 고딕"/>
        <family val="3"/>
        <charset val="129"/>
        <scheme val="minor"/>
      </rPr>
      <t>소득세를 감면받은 사람이 다른 중소기업체에 취업</t>
    </r>
    <r>
      <rPr>
        <sz val="11"/>
        <color theme="1"/>
        <rFont val="맑은 고딕"/>
        <family val="2"/>
        <charset val="129"/>
        <scheme val="minor"/>
      </rPr>
      <t xml:space="preserve">하거나 해당 중소기업체에 재취업하는 경우 또는 합병ㆍ분할ㆍ사업 양도 등으로 </t>
    </r>
    <phoneticPr fontId="4" type="noConversion"/>
  </si>
  <si>
    <t>농업, 임업 및 어업, 광업, 제조업, 전기ㆍ가스ㆍ증기 및 수도사업, 하수ㆍ폐기물처리ㆍ</t>
    <phoneticPr fontId="4" type="noConversion"/>
  </si>
  <si>
    <t>원료재생 및 환경복원업, 건설업, 도매 및 소매업, 운수업, 숙박 및 음식점업</t>
    <phoneticPr fontId="4" type="noConversion"/>
  </si>
  <si>
    <t>(주점 및 비알콜 음료점업은 제외한다), 출판ㆍ영상ㆍ방송통신 및 정보서비스업</t>
    <phoneticPr fontId="4" type="noConversion"/>
  </si>
  <si>
    <t xml:space="preserve">(비디오물 감상실 운영업은 제외한다), 부동산업 및 임대업, 연구개발업, 광고업, </t>
    <phoneticPr fontId="4" type="noConversion"/>
  </si>
  <si>
    <t xml:space="preserve">시장조사 및 여론조사업, 건축기술ㆍ엔지니어링 및 기타 과학기술서비스업, </t>
    <phoneticPr fontId="4" type="noConversion"/>
  </si>
  <si>
    <t xml:space="preserve">기타 전문ㆍ과학 및 기술 서비스업, 사업시설관리 및 사업지원 서비스업, 기술 및 직업훈련 학원, </t>
    <phoneticPr fontId="4" type="noConversion"/>
  </si>
  <si>
    <t>사회복지 서비스업, 수리업을 주된 사업으로 영위하는 기업을 말한다</t>
    <phoneticPr fontId="4" type="noConversion"/>
  </si>
  <si>
    <t xml:space="preserve">다만, 국가, 지방자치단체(지방자치단체조합을 포함한다), </t>
    <phoneticPr fontId="4" type="noConversion"/>
  </si>
  <si>
    <t>「공공기관의 운영에 관한 법률」에 따른 공공기관 및 「지방공기업법」에 따른 지방공기업은 제외한다.</t>
    <phoneticPr fontId="4" type="noConversion"/>
  </si>
  <si>
    <t>※ 제외 업종 예시</t>
    <phoneticPr fontId="4" type="noConversion"/>
  </si>
  <si>
    <t>- 전문 · 과학 및 기술서비스업종 중 전문서비스업(법무관련, 회계 · 세무관련 서비스업 등)</t>
    <phoneticPr fontId="4" type="noConversion"/>
  </si>
  <si>
    <t>- 보건업 (병원, 의원 등)</t>
    <phoneticPr fontId="4" type="noConversion"/>
  </si>
  <si>
    <t>- 예술, 스포츠 및 여가관련 서비스업</t>
    <phoneticPr fontId="4" type="noConversion"/>
  </si>
  <si>
    <t>- 교육서비스업(기술 및 직업훈련 학원 제외)</t>
    <phoneticPr fontId="4" type="noConversion"/>
  </si>
  <si>
    <t>- 기타 개인 서비스업</t>
    <phoneticPr fontId="4" type="noConversion"/>
  </si>
  <si>
    <t>※ 서비스업 중 출판물 교정·교열업은 한국표준산업분류상 사업시설관리 및 사업지원서비스업으로</t>
    <phoneticPr fontId="4" type="noConversion"/>
  </si>
  <si>
    <t>분류되어 조세특례제한법 시행령 제27조에서 열거된 업종과 일치함 (서면-2015-소득-0636, 2015.05.12.)</t>
    <phoneticPr fontId="4" type="noConversion"/>
  </si>
  <si>
    <t>해당 근로자가 청년에 해당한다고 가정하였을 때 감면 기간은 아래와 같으니 이를 참고하여 주시기 바랍니다.</t>
    <phoneticPr fontId="4" type="noConversion"/>
  </si>
  <si>
    <t>* 청년 중소기업 취업자에 대한 소득세 감면 내용</t>
    <phoneticPr fontId="4" type="noConversion"/>
  </si>
  <si>
    <t>1) 2016년 12월 ~ 2017년 12월 : 70% 감면</t>
    <phoneticPr fontId="4" type="noConversion"/>
  </si>
  <si>
    <t xml:space="preserve">2) 2018년 1월 ~ 2021년 12월 : 90% 감면(연간 한도 150만원)
</t>
    <phoneticPr fontId="4" type="noConversion"/>
  </si>
  <si>
    <t xml:space="preserve">⑤ 2014. 1. 1. 이후 </t>
    <phoneticPr fontId="5" type="noConversion"/>
  </si>
  <si>
    <t>* 2014. 1. 1. 이후 중소기업에 취업한 날</t>
    <phoneticPr fontId="5" type="noConversion"/>
  </si>
  <si>
    <t>청년</t>
    <phoneticPr fontId="4" type="noConversion"/>
  </si>
  <si>
    <t>60세이상,장애인</t>
    <phoneticPr fontId="4" type="noConversion"/>
  </si>
  <si>
    <t>2017년 경력단절</t>
    <phoneticPr fontId="4" type="noConversion"/>
  </si>
  <si>
    <r>
      <t>⑩ 시작일</t>
    </r>
    <r>
      <rPr>
        <b/>
        <sz val="11"/>
        <color rgb="FFC00000"/>
        <rFont val="굴림"/>
        <family val="3"/>
        <charset val="129"/>
      </rPr>
      <t>*</t>
    </r>
    <r>
      <rPr>
        <sz val="11"/>
        <rFont val="굴림"/>
        <family val="3"/>
        <charset val="129"/>
      </rPr>
      <t>:</t>
    </r>
    <phoneticPr fontId="5" type="noConversion"/>
  </si>
  <si>
    <r>
      <t>⑪ 종료일</t>
    </r>
    <r>
      <rPr>
        <vertAlign val="superscript"/>
        <sz val="11"/>
        <color rgb="FFC00000"/>
        <rFont val="굴림"/>
        <family val="3"/>
        <charset val="129"/>
      </rPr>
      <t>*</t>
    </r>
    <r>
      <rPr>
        <sz val="11"/>
        <rFont val="굴림"/>
        <family val="3"/>
        <charset val="129"/>
      </rPr>
      <t>:</t>
    </r>
    <phoneticPr fontId="5" type="noConversion"/>
  </si>
  <si>
    <t>* 2018. 1. 1. 이후 잔여기간만(청년 3년 -&gt; 5년) 개정</t>
    <phoneticPr fontId="5" type="noConversion"/>
  </si>
  <si>
    <t>* 2017년 12월 31일 이전 청년 취업자</t>
    <phoneticPr fontId="5" type="noConversion"/>
  </si>
  <si>
    <t>=IF(AND(AU10=1,T14&gt;41275,AND($R$19&gt;=15,$R$19&lt;=34),IF(TEXT($T$14,"dd")="01",EOMONTH($T$14,59),EOMONTH($T$14,60)),IF(TEXT($T$14,"dd")="01",EOMONTH($T$14,35),EOMONTH($T$14,36))),"")</t>
    <phoneticPr fontId="4" type="noConversion"/>
  </si>
  <si>
    <t>주황규</t>
  </si>
  <si>
    <r>
      <t>청년</t>
    </r>
    <r>
      <rPr>
        <sz val="6"/>
        <rFont val="굴림"/>
        <family val="3"/>
        <charset val="129"/>
      </rPr>
      <t>(15세이상〜34세이하)(2012.1.1.이후)</t>
    </r>
    <phoneticPr fontId="5" type="noConversion"/>
  </si>
  <si>
    <t>* 2012. 1. 1. 이후 前 직장 취업일 및 감면여부 check!!</t>
    <phoneticPr fontId="4" type="noConversion"/>
  </si>
  <si>
    <t>되도록 입사하자마자 세무서에 신청서를 제출할것. (그러면 세무서에서 전 직장에서 받아서 안된다는 등의 연락이 온다고 합니다.)</t>
    <phoneticPr fontId="4" type="noConversion"/>
  </si>
  <si>
    <t>http://cafe.daum.net/transtax/Q2Ux/92</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</si>
</sst>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76" formatCode="yyyy&quot;년&quot;\ m&quot;월&quot;\ d&quot;일&quot;;@"/>
    <numFmt numFmtId="177" formatCode="000000\-0000000"/>
    <numFmt numFmtId="178" formatCode="yyyy&quot;년&quot;"/>
    <numFmt numFmtId="179" formatCode="_-[$€-2]* #,##0.00_-;\-[$€-2]* #,##0.00_-;_-[$€-2]* &quot;-&quot;??_-"/>
    <numFmt numFmtId="180" formatCode="yyyy\.mm\.dd\."/>
    <numFmt numFmtId="181" formatCode="###\-##\-#####"/>
    <numFmt numFmtId="182" formatCode="yy&quot;年&quot;\ m&quot;月&quot;\ d&quot;日&quot;;@"/>
  </numFmts>
  <fonts count="86">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
      <family val="3"/>
      <charset val="129"/>
    </font>
    <font>
      <sz val="8"/>
      <name val="맑은 고딕"/>
      <family val="2"/>
      <charset val="129"/>
      <scheme val="minor"/>
    </font>
    <font>
      <sz val="8"/>
      <name val="돋움"/>
      <family val="3"/>
      <charset val="129"/>
    </font>
    <font>
      <b/>
      <sz val="12.1"/>
      <color rgb="FF151594"/>
      <name val="Tahoma"/>
      <family val="2"/>
    </font>
    <font>
      <sz val="12.1"/>
      <color rgb="FF444444"/>
      <name val="Tahoma"/>
      <family val="2"/>
    </font>
    <font>
      <b/>
      <sz val="11"/>
      <color rgb="FF32679D"/>
      <name val="돋움"/>
      <family val="3"/>
      <charset val="129"/>
    </font>
    <font>
      <sz val="10"/>
      <name val="굴림"/>
      <family val="3"/>
      <charset val="129"/>
    </font>
    <font>
      <b/>
      <sz val="10"/>
      <color rgb="FFFF0000"/>
      <name val="굴림"/>
      <family val="3"/>
      <charset val="129"/>
    </font>
    <font>
      <b/>
      <sz val="10"/>
      <color rgb="FF7030A0"/>
      <name val="굴림"/>
      <family val="3"/>
      <charset val="129"/>
    </font>
    <font>
      <sz val="10"/>
      <color rgb="FFFF0000"/>
      <name val="굴림"/>
      <family val="3"/>
      <charset val="129"/>
    </font>
    <font>
      <b/>
      <sz val="11"/>
      <color theme="5"/>
      <name val="굴림"/>
      <family val="3"/>
      <charset val="129"/>
    </font>
    <font>
      <sz val="8"/>
      <name val="굴림"/>
      <family val="3"/>
      <charset val="129"/>
    </font>
    <font>
      <sz val="9"/>
      <name val="굴림"/>
      <family val="3"/>
      <charset val="129"/>
    </font>
    <font>
      <b/>
      <sz val="10"/>
      <color theme="5"/>
      <name val="굴림"/>
      <family val="3"/>
      <charset val="129"/>
    </font>
    <font>
      <b/>
      <sz val="14"/>
      <color rgb="FF7030A0"/>
      <name val="굴림"/>
      <family val="3"/>
      <charset val="129"/>
    </font>
    <font>
      <b/>
      <sz val="11"/>
      <color rgb="FF002060"/>
      <name val="굴림"/>
      <family val="3"/>
      <charset val="129"/>
    </font>
    <font>
      <vertAlign val="superscript"/>
      <sz val="11"/>
      <color rgb="FFC00000"/>
      <name val="굴림"/>
      <family val="3"/>
      <charset val="129"/>
    </font>
    <font>
      <b/>
      <sz val="11"/>
      <color rgb="FFC00000"/>
      <name val="굴림"/>
      <family val="3"/>
      <charset val="129"/>
    </font>
    <font>
      <b/>
      <sz val="11"/>
      <color rgb="FF0070C0"/>
      <name val="굴림"/>
      <family val="3"/>
      <charset val="129"/>
    </font>
    <font>
      <b/>
      <sz val="11"/>
      <color rgb="FFFF0000"/>
      <name val="굴림"/>
      <family val="3"/>
      <charset val="129"/>
    </font>
    <font>
      <b/>
      <vertAlign val="superscript"/>
      <sz val="10"/>
      <color rgb="FFC00000"/>
      <name val="굴림"/>
      <family val="3"/>
      <charset val="129"/>
    </font>
    <font>
      <b/>
      <sz val="9"/>
      <color rgb="FF7030A0"/>
      <name val="굴림"/>
      <family val="3"/>
      <charset val="129"/>
    </font>
    <font>
      <b/>
      <sz val="11"/>
      <color theme="8" tint="-0.499984740745262"/>
      <name val="굴림"/>
      <family val="3"/>
      <charset val="129"/>
    </font>
    <font>
      <vertAlign val="superscript"/>
      <sz val="10"/>
      <color rgb="FFC00000"/>
      <name val="굴림"/>
      <family val="3"/>
      <charset val="129"/>
    </font>
    <font>
      <b/>
      <sz val="11"/>
      <color rgb="FF7030A0"/>
      <name val="굴림"/>
      <family val="3"/>
      <charset val="129"/>
    </font>
    <font>
      <b/>
      <vertAlign val="superscript"/>
      <sz val="11"/>
      <color rgb="FFC00000"/>
      <name val="굴림"/>
      <family val="3"/>
      <charset val="129"/>
    </font>
    <font>
      <sz val="10"/>
      <color rgb="FF7030A0"/>
      <name val="굴림"/>
      <family val="3"/>
      <charset val="129"/>
    </font>
    <font>
      <b/>
      <sz val="11"/>
      <color theme="0"/>
      <name val="맑은 고딕"/>
      <family val="3"/>
      <charset val="129"/>
      <scheme val="minor"/>
    </font>
    <font>
      <sz val="16"/>
      <name val="굴림"/>
      <family val="3"/>
      <charset val="129"/>
    </font>
    <font>
      <b/>
      <sz val="20"/>
      <name val="굴림"/>
      <family val="3"/>
      <charset val="129"/>
    </font>
    <font>
      <b/>
      <sz val="9"/>
      <color indexed="81"/>
      <name val="돋움"/>
      <family val="3"/>
      <charset val="129"/>
    </font>
    <font>
      <b/>
      <sz val="9"/>
      <color indexed="81"/>
      <name val="Tahoma"/>
      <family val="2"/>
    </font>
    <font>
      <sz val="11"/>
      <name val="굴림체"/>
      <family val="3"/>
      <charset val="129"/>
    </font>
    <font>
      <sz val="11"/>
      <color theme="1"/>
      <name val="굴림"/>
      <family val="3"/>
      <charset val="129"/>
    </font>
    <font>
      <sz val="11"/>
      <color theme="1"/>
      <name val="기아 Medium"/>
      <family val="3"/>
      <charset val="129"/>
    </font>
    <font>
      <sz val="10"/>
      <name val="Arial"/>
      <family val="2"/>
    </font>
    <font>
      <u/>
      <sz val="11"/>
      <color theme="10"/>
      <name val="맑은 고딕"/>
      <family val="3"/>
      <charset val="129"/>
    </font>
    <font>
      <sz val="9"/>
      <color rgb="FFFF0000"/>
      <name val="굴림"/>
      <family val="3"/>
      <charset val="129"/>
    </font>
    <font>
      <sz val="8.5"/>
      <name val="굴림"/>
      <family val="3"/>
      <charset val="129"/>
    </font>
    <font>
      <sz val="8"/>
      <color theme="1"/>
      <name val="맑은 고딕"/>
      <family val="2"/>
      <charset val="129"/>
      <scheme val="minor"/>
    </font>
    <font>
      <b/>
      <sz val="11"/>
      <color theme="1"/>
      <name val="맑은 고딕"/>
      <family val="3"/>
      <charset val="129"/>
      <scheme val="minor"/>
    </font>
    <font>
      <b/>
      <sz val="13"/>
      <color theme="1"/>
      <name val="맑은 고딕"/>
      <family val="3"/>
      <charset val="129"/>
      <scheme val="minor"/>
    </font>
    <font>
      <sz val="11"/>
      <color theme="1"/>
      <name val="맑은 고딕"/>
      <family val="3"/>
      <charset val="129"/>
      <scheme val="minor"/>
    </font>
    <font>
      <sz val="11"/>
      <color rgb="FF002060"/>
      <name val="맑은 고딕"/>
      <family val="2"/>
      <charset val="129"/>
      <scheme val="minor"/>
    </font>
    <font>
      <sz val="11"/>
      <color rgb="FF7030A0"/>
      <name val="맑은 고딕"/>
      <family val="2"/>
      <charset val="129"/>
      <scheme val="minor"/>
    </font>
    <font>
      <b/>
      <sz val="11"/>
      <color rgb="FF7030A0"/>
      <name val="맑은 고딕"/>
      <family val="3"/>
      <charset val="129"/>
      <scheme val="minor"/>
    </font>
    <font>
      <b/>
      <sz val="13"/>
      <color rgb="FF7030A0"/>
      <name val="맑은 고딕"/>
      <family val="3"/>
      <charset val="129"/>
      <scheme val="minor"/>
    </font>
    <font>
      <sz val="11"/>
      <color rgb="FF7030A0"/>
      <name val="맑은 고딕"/>
      <family val="3"/>
      <charset val="129"/>
      <scheme val="minor"/>
    </font>
    <font>
      <sz val="10"/>
      <color rgb="FF7030A0"/>
      <name val="맑은 고딕"/>
      <family val="3"/>
      <charset val="129"/>
      <scheme val="minor"/>
    </font>
    <font>
      <sz val="10"/>
      <color theme="1"/>
      <name val="맑은 고딕"/>
      <family val="3"/>
      <charset val="129"/>
      <scheme val="minor"/>
    </font>
    <font>
      <sz val="10"/>
      <color theme="1"/>
      <name val="맑은 고딕"/>
      <family val="2"/>
      <charset val="129"/>
      <scheme val="minor"/>
    </font>
    <font>
      <sz val="8"/>
      <color theme="1"/>
      <name val="맑은 고딕"/>
      <family val="3"/>
      <charset val="129"/>
      <scheme val="minor"/>
    </font>
    <font>
      <sz val="8"/>
      <color theme="1"/>
      <name val="돋움"/>
      <family val="3"/>
      <charset val="129"/>
    </font>
    <font>
      <b/>
      <sz val="18"/>
      <color theme="1"/>
      <name val="견고딕"/>
      <family val="3"/>
      <charset val="129"/>
    </font>
    <font>
      <sz val="11"/>
      <color rgb="FF7030A0"/>
      <name val="굴림"/>
      <family val="3"/>
      <charset val="129"/>
    </font>
    <font>
      <sz val="12"/>
      <color rgb="FF002060"/>
      <name val="맑은 고딕"/>
      <family val="2"/>
      <charset val="129"/>
      <scheme val="minor"/>
    </font>
    <font>
      <sz val="9"/>
      <color rgb="FF002060"/>
      <name val="맑은 고딕"/>
      <family val="2"/>
      <charset val="129"/>
      <scheme val="minor"/>
    </font>
    <font>
      <sz val="10"/>
      <color rgb="FF002060"/>
      <name val="맑은 고딕"/>
      <family val="3"/>
      <charset val="129"/>
      <scheme val="minor"/>
    </font>
    <font>
      <sz val="8"/>
      <color rgb="FF7030A0"/>
      <name val="맑은 고딕"/>
      <family val="3"/>
      <charset val="129"/>
      <scheme val="minor"/>
    </font>
    <font>
      <b/>
      <sz val="11"/>
      <color rgb="FF002060"/>
      <name val="맑은 고딕"/>
      <family val="3"/>
      <charset val="129"/>
      <scheme val="minor"/>
    </font>
    <font>
      <sz val="13"/>
      <color rgb="FF514F5C"/>
      <name val="굴림"/>
      <family val="3"/>
      <charset val="129"/>
    </font>
    <font>
      <b/>
      <sz val="11"/>
      <color theme="5"/>
      <name val="맑은 고딕"/>
      <family val="3"/>
      <charset val="129"/>
      <scheme val="minor"/>
    </font>
    <font>
      <sz val="11"/>
      <color theme="5"/>
      <name val="맑은 고딕"/>
      <family val="2"/>
      <charset val="129"/>
      <scheme val="minor"/>
    </font>
    <font>
      <b/>
      <sz val="10"/>
      <color rgb="FFC00000"/>
      <name val="굴림"/>
      <family val="3"/>
      <charset val="129"/>
    </font>
    <font>
      <b/>
      <sz val="14"/>
      <color rgb="FF7030A0"/>
      <name val="맑은 고딕"/>
      <family val="3"/>
      <charset val="129"/>
      <scheme val="minor"/>
    </font>
    <font>
      <b/>
      <sz val="10"/>
      <name val="나눔고딕"/>
      <family val="3"/>
      <charset val="129"/>
    </font>
    <font>
      <sz val="11"/>
      <color rgb="FFC00000"/>
      <name val="맑은 고딕"/>
      <family val="2"/>
      <charset val="129"/>
      <scheme val="minor"/>
    </font>
    <font>
      <sz val="11"/>
      <color rgb="FFC00000"/>
      <name val="맑은 고딕"/>
      <family val="3"/>
      <charset val="129"/>
      <scheme val="minor"/>
    </font>
    <font>
      <u/>
      <sz val="11"/>
      <color rgb="FFFF0000"/>
      <name val="맑은 고딕"/>
      <family val="3"/>
      <charset val="129"/>
      <scheme val="minor"/>
    </font>
    <font>
      <b/>
      <u/>
      <sz val="11"/>
      <color rgb="FFFF0000"/>
      <name val="맑은 고딕"/>
      <family val="3"/>
      <charset val="129"/>
      <scheme val="minor"/>
    </font>
    <font>
      <sz val="9"/>
      <color rgb="FF000000"/>
      <name val="Malgun Gothic"/>
      <family val="3"/>
      <charset val="129"/>
    </font>
    <font>
      <sz val="11"/>
      <color rgb="FFFF0000"/>
      <name val="맑은 고딕"/>
      <family val="2"/>
      <charset val="129"/>
      <scheme val="minor"/>
    </font>
    <font>
      <sz val="11"/>
      <color rgb="FFFF0000"/>
      <name val="맑은 고딕"/>
      <family val="3"/>
      <charset val="129"/>
      <scheme val="minor"/>
    </font>
    <font>
      <b/>
      <sz val="11"/>
      <color rgb="FFFF0000"/>
      <name val="맑은 고딕"/>
      <family val="3"/>
      <charset val="129"/>
      <scheme val="minor"/>
    </font>
    <font>
      <b/>
      <sz val="11"/>
      <color theme="5" tint="-0.249977111117893"/>
      <name val="맑은 고딕"/>
      <family val="3"/>
      <charset val="129"/>
      <scheme val="minor"/>
    </font>
    <font>
      <b/>
      <u/>
      <sz val="11"/>
      <color theme="5" tint="-0.249977111117893"/>
      <name val="맑은 고딕"/>
      <family val="3"/>
      <charset val="129"/>
      <scheme val="minor"/>
    </font>
    <font>
      <b/>
      <sz val="11"/>
      <color theme="7"/>
      <name val="맑은 고딕"/>
      <family val="3"/>
      <charset val="129"/>
      <scheme val="minor"/>
    </font>
    <font>
      <b/>
      <sz val="10"/>
      <name val="굴림"/>
      <family val="3"/>
      <charset val="129"/>
    </font>
    <font>
      <sz val="6"/>
      <name val="굴림"/>
      <family val="3"/>
      <charset val="129"/>
    </font>
    <font>
      <sz val="20"/>
      <color rgb="FFC00000"/>
      <name val="맑은 고딕"/>
      <family val="2"/>
      <charset val="129"/>
      <scheme val="minor"/>
    </font>
    <font>
      <b/>
      <sz val="10"/>
      <color rgb="FF002060"/>
      <name val="굴림"/>
      <family val="3"/>
      <charset val="129"/>
    </font>
    <font>
      <u/>
      <sz val="11"/>
      <color theme="10"/>
      <name val="맑은 고딕"/>
      <family val="2"/>
      <charset val="129"/>
      <scheme val="minor"/>
    </font>
    <font>
      <b/>
      <u/>
      <sz val="9"/>
      <color rgb="FFFF0000"/>
      <name val="굴림"/>
      <family val="3"/>
      <charset val="129"/>
    </font>
  </fonts>
  <fills count="13">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50">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theme="0" tint="-0.24994659260841701"/>
      </top>
      <bottom style="thin">
        <color indexed="64"/>
      </bottom>
      <diagonal/>
    </border>
    <border>
      <left style="thin">
        <color indexed="64"/>
      </left>
      <right style="thin">
        <color indexed="64"/>
      </right>
      <top style="thin">
        <color indexed="64"/>
      </top>
      <bottom style="hair">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n">
        <color rgb="FFFF0000"/>
      </right>
      <top/>
      <bottom style="thin">
        <color rgb="FFFF0000"/>
      </bottom>
      <diagonal/>
    </border>
    <border>
      <left style="medium">
        <color indexed="64"/>
      </left>
      <right style="medium">
        <color indexed="64"/>
      </right>
      <top style="medium">
        <color indexed="64"/>
      </top>
      <bottom style="medium">
        <color indexed="64"/>
      </bottom>
      <diagonal/>
    </border>
    <border>
      <left style="double">
        <color rgb="FF7030A0"/>
      </left>
      <right/>
      <top style="double">
        <color rgb="FF7030A0"/>
      </top>
      <bottom style="double">
        <color rgb="FF7030A0"/>
      </bottom>
      <diagonal/>
    </border>
    <border>
      <left/>
      <right/>
      <top style="double">
        <color rgb="FF7030A0"/>
      </top>
      <bottom style="double">
        <color rgb="FF7030A0"/>
      </bottom>
      <diagonal/>
    </border>
    <border>
      <left/>
      <right style="double">
        <color rgb="FF7030A0"/>
      </right>
      <top style="double">
        <color rgb="FF7030A0"/>
      </top>
      <bottom style="double">
        <color rgb="FF7030A0"/>
      </bottom>
      <diagonal/>
    </border>
    <border>
      <left/>
      <right/>
      <top style="thin">
        <color rgb="FFFF0000"/>
      </top>
      <bottom/>
      <diagonal/>
    </border>
    <border>
      <left/>
      <right/>
      <top/>
      <bottom style="thin">
        <color rgb="FFFF0000"/>
      </bottom>
      <diagonal/>
    </border>
    <border>
      <left/>
      <right style="thin">
        <color indexed="64"/>
      </right>
      <top style="thin">
        <color rgb="FFFF0000"/>
      </top>
      <bottom/>
      <diagonal/>
    </border>
    <border>
      <left/>
      <right style="thin">
        <color indexed="64"/>
      </right>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9">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179" fontId="2" fillId="0" borderId="0" applyFont="0" applyFill="0" applyBorder="0" applyAlignment="0" applyProtection="0">
      <alignment vertical="center"/>
    </xf>
    <xf numFmtId="9" fontId="35" fillId="0" borderId="0" applyFont="0" applyFill="0" applyBorder="0" applyAlignment="0" applyProtection="0">
      <alignment vertical="center"/>
    </xf>
    <xf numFmtId="41" fontId="36" fillId="0" borderId="0" applyFont="0" applyFill="0" applyBorder="0" applyAlignment="0" applyProtection="0">
      <alignment vertical="center"/>
    </xf>
    <xf numFmtId="41" fontId="2"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37" fillId="0" borderId="0" applyFont="0" applyFill="0" applyBorder="0" applyAlignment="0" applyProtection="0">
      <alignment vertical="center"/>
    </xf>
    <xf numFmtId="0" fontId="1" fillId="0" borderId="0">
      <alignment vertical="center"/>
    </xf>
    <xf numFmtId="0" fontId="1" fillId="0" borderId="0">
      <alignment vertical="center"/>
    </xf>
    <xf numFmtId="0" fontId="37" fillId="0" borderId="0">
      <alignment vertical="center"/>
    </xf>
    <xf numFmtId="0" fontId="1" fillId="0" borderId="0">
      <alignment vertical="center"/>
    </xf>
    <xf numFmtId="0" fontId="1" fillId="0" borderId="0">
      <alignment vertical="center"/>
    </xf>
    <xf numFmtId="0" fontId="36" fillId="0" borderId="0">
      <alignment vertical="center"/>
    </xf>
    <xf numFmtId="0" fontId="2" fillId="0" borderId="0">
      <alignment vertical="center"/>
    </xf>
    <xf numFmtId="0" fontId="38" fillId="0" borderId="0"/>
    <xf numFmtId="0" fontId="1" fillId="0" borderId="0">
      <alignment vertical="center"/>
    </xf>
    <xf numFmtId="0" fontId="1" fillId="0" borderId="0">
      <alignment vertical="center"/>
    </xf>
    <xf numFmtId="0" fontId="1" fillId="0" borderId="0">
      <alignment vertical="center"/>
    </xf>
    <xf numFmtId="0" fontId="38" fillId="0" borderId="0"/>
    <xf numFmtId="0" fontId="1" fillId="0" borderId="0">
      <alignment vertical="center"/>
    </xf>
    <xf numFmtId="0" fontId="39" fillId="0" borderId="0" applyNumberFormat="0" applyFill="0" applyBorder="0" applyAlignment="0" applyProtection="0">
      <alignment vertical="top"/>
      <protection locked="0"/>
    </xf>
    <xf numFmtId="0" fontId="84" fillId="0" borderId="0" applyNumberFormat="0" applyFill="0" applyBorder="0" applyAlignment="0" applyProtection="0">
      <alignment vertical="center"/>
    </xf>
  </cellStyleXfs>
  <cellXfs count="284">
    <xf numFmtId="0" fontId="0" fillId="0" borderId="0" xfId="0">
      <alignment vertical="center"/>
    </xf>
    <xf numFmtId="0" fontId="3" fillId="0" borderId="0" xfId="3" applyFont="1">
      <alignment vertical="center"/>
    </xf>
    <xf numFmtId="0" fontId="3" fillId="0" borderId="0" xfId="3" applyFont="1" applyAlignment="1">
      <alignment horizontal="left" vertical="center" indent="1"/>
    </xf>
    <xf numFmtId="0" fontId="6" fillId="0" borderId="0" xfId="3" applyFont="1">
      <alignment vertical="center"/>
    </xf>
    <xf numFmtId="0" fontId="8" fillId="0" borderId="0" xfId="3" applyFont="1">
      <alignment vertical="center"/>
    </xf>
    <xf numFmtId="0" fontId="9" fillId="0" borderId="0" xfId="3" applyFont="1">
      <alignment vertical="center"/>
    </xf>
    <xf numFmtId="0" fontId="3" fillId="0" borderId="0" xfId="3" applyFont="1" applyAlignment="1">
      <alignment horizontal="left" vertical="center" indent="2"/>
    </xf>
    <xf numFmtId="0" fontId="14" fillId="0" borderId="0" xfId="3" applyFont="1" applyAlignment="1">
      <alignment horizontal="left" vertical="center" indent="2"/>
    </xf>
    <xf numFmtId="0" fontId="3" fillId="0" borderId="1" xfId="3" applyFont="1" applyBorder="1">
      <alignment vertical="center"/>
    </xf>
    <xf numFmtId="0" fontId="15" fillId="0" borderId="0" xfId="3" applyFont="1">
      <alignment vertical="center"/>
    </xf>
    <xf numFmtId="0" fontId="9" fillId="0" borderId="0" xfId="3" applyFont="1" applyAlignment="1">
      <alignment horizontal="left" vertical="center" indent="1"/>
    </xf>
    <xf numFmtId="0" fontId="14" fillId="0" borderId="0" xfId="3" applyFont="1">
      <alignment vertical="center"/>
    </xf>
    <xf numFmtId="0" fontId="3" fillId="0" borderId="3" xfId="3" applyFont="1" applyBorder="1">
      <alignment vertical="center"/>
    </xf>
    <xf numFmtId="0" fontId="3" fillId="0" borderId="0" xfId="3" applyFont="1" applyBorder="1">
      <alignment vertical="center"/>
    </xf>
    <xf numFmtId="0" fontId="9" fillId="0" borderId="0" xfId="3" applyFont="1" applyBorder="1">
      <alignment vertical="center"/>
    </xf>
    <xf numFmtId="0" fontId="3" fillId="0" borderId="6" xfId="3" applyFont="1" applyBorder="1">
      <alignment vertical="center"/>
    </xf>
    <xf numFmtId="0" fontId="3" fillId="0" borderId="0" xfId="3" applyFont="1" applyBorder="1" applyAlignment="1">
      <alignment horizontal="left" vertical="center"/>
    </xf>
    <xf numFmtId="0" fontId="3" fillId="0" borderId="0" xfId="3" applyFont="1" applyBorder="1" applyAlignment="1">
      <alignment horizontal="right" vertical="center"/>
    </xf>
    <xf numFmtId="0" fontId="15" fillId="0" borderId="1" xfId="3" applyFont="1" applyBorder="1">
      <alignment vertical="center"/>
    </xf>
    <xf numFmtId="0" fontId="3" fillId="0" borderId="9" xfId="3" applyFont="1" applyBorder="1">
      <alignment vertical="center"/>
    </xf>
    <xf numFmtId="0" fontId="3" fillId="0" borderId="10" xfId="3" applyFont="1" applyBorder="1">
      <alignment vertical="center"/>
    </xf>
    <xf numFmtId="0" fontId="3" fillId="0" borderId="4" xfId="3" applyFont="1" applyBorder="1">
      <alignment vertical="center"/>
    </xf>
    <xf numFmtId="0" fontId="3" fillId="0" borderId="5" xfId="3" applyFont="1" applyBorder="1">
      <alignment vertical="center"/>
    </xf>
    <xf numFmtId="0" fontId="3" fillId="0" borderId="7" xfId="3" applyFont="1" applyBorder="1">
      <alignment vertical="center"/>
    </xf>
    <xf numFmtId="0" fontId="3" fillId="0" borderId="8" xfId="3" applyFont="1" applyBorder="1">
      <alignment vertical="center"/>
    </xf>
    <xf numFmtId="0" fontId="3" fillId="0" borderId="11" xfId="3" applyFont="1" applyBorder="1">
      <alignment vertical="center"/>
    </xf>
    <xf numFmtId="0" fontId="21" fillId="0" borderId="11" xfId="3" applyFont="1" applyBorder="1">
      <alignment vertical="center"/>
    </xf>
    <xf numFmtId="0" fontId="9" fillId="0" borderId="1" xfId="3" applyFont="1" applyBorder="1">
      <alignment vertical="center"/>
    </xf>
    <xf numFmtId="3" fontId="3" fillId="0" borderId="0" xfId="3" applyNumberFormat="1" applyFont="1">
      <alignment vertical="center"/>
    </xf>
    <xf numFmtId="0" fontId="9" fillId="0" borderId="6" xfId="3" applyFont="1" applyBorder="1">
      <alignment vertical="center"/>
    </xf>
    <xf numFmtId="0" fontId="9" fillId="0" borderId="10" xfId="3" applyFont="1" applyBorder="1">
      <alignment vertical="center"/>
    </xf>
    <xf numFmtId="0" fontId="9" fillId="0" borderId="8" xfId="3" applyFont="1" applyBorder="1">
      <alignment vertical="center"/>
    </xf>
    <xf numFmtId="0" fontId="9" fillId="0" borderId="5" xfId="3" applyFont="1" applyBorder="1">
      <alignment vertical="center"/>
    </xf>
    <xf numFmtId="0" fontId="3" fillId="4" borderId="12" xfId="3" applyFont="1" applyFill="1" applyBorder="1" applyAlignment="1">
      <alignment horizontal="center" vertical="center"/>
    </xf>
    <xf numFmtId="14" fontId="3" fillId="4" borderId="12" xfId="3" applyNumberFormat="1" applyFont="1" applyFill="1" applyBorder="1" applyAlignment="1">
      <alignment horizontal="center" vertical="center"/>
    </xf>
    <xf numFmtId="176" fontId="3" fillId="0" borderId="6" xfId="3" applyNumberFormat="1" applyFont="1" applyBorder="1" applyAlignment="1">
      <alignment vertical="center"/>
    </xf>
    <xf numFmtId="0" fontId="21" fillId="0" borderId="0" xfId="3" applyFont="1">
      <alignment vertical="center"/>
    </xf>
    <xf numFmtId="0" fontId="3" fillId="0" borderId="13" xfId="3" applyFont="1" applyBorder="1">
      <alignment vertical="center"/>
    </xf>
    <xf numFmtId="0" fontId="27" fillId="0" borderId="0" xfId="3" applyFont="1" applyBorder="1" applyAlignment="1">
      <alignment horizontal="center" vertical="center"/>
    </xf>
    <xf numFmtId="0" fontId="3" fillId="0" borderId="4" xfId="3" applyFont="1" applyBorder="1" applyAlignment="1">
      <alignment horizontal="right" vertical="center"/>
    </xf>
    <xf numFmtId="0" fontId="3" fillId="0" borderId="0" xfId="3" applyFont="1" applyBorder="1" applyAlignment="1">
      <alignment horizontal="left" vertical="center"/>
    </xf>
    <xf numFmtId="0" fontId="27" fillId="0" borderId="6" xfId="3" applyFont="1" applyBorder="1" applyAlignment="1">
      <alignment horizontal="center" vertical="center"/>
    </xf>
    <xf numFmtId="0" fontId="2" fillId="3" borderId="12" xfId="3" applyFill="1" applyBorder="1" applyAlignment="1">
      <alignment horizontal="center" vertical="center"/>
    </xf>
    <xf numFmtId="0" fontId="2" fillId="6" borderId="12" xfId="3" applyFill="1" applyBorder="1" applyAlignment="1">
      <alignment horizontal="center" vertical="center"/>
    </xf>
    <xf numFmtId="3" fontId="0" fillId="6" borderId="12" xfId="5" applyNumberFormat="1" applyFont="1" applyFill="1" applyBorder="1" applyAlignment="1">
      <alignment horizontal="center" vertical="center"/>
    </xf>
    <xf numFmtId="14" fontId="2" fillId="6" borderId="12" xfId="3" applyNumberFormat="1" applyFill="1" applyBorder="1" applyAlignment="1">
      <alignment horizontal="center" vertical="center"/>
    </xf>
    <xf numFmtId="0" fontId="30" fillId="7" borderId="12" xfId="3" applyFont="1" applyFill="1" applyBorder="1" applyAlignment="1">
      <alignment horizontal="center" vertical="center"/>
    </xf>
    <xf numFmtId="0" fontId="3" fillId="0" borderId="0" xfId="0" applyFont="1">
      <alignment vertical="center"/>
    </xf>
    <xf numFmtId="0" fontId="31" fillId="0" borderId="0" xfId="3" applyFont="1">
      <alignment vertical="center"/>
    </xf>
    <xf numFmtId="0" fontId="31" fillId="0" borderId="0" xfId="3" applyFont="1" applyAlignment="1">
      <alignment horizontal="centerContinuous" vertical="center"/>
    </xf>
    <xf numFmtId="0" fontId="32" fillId="0" borderId="0" xfId="3" applyFont="1" applyAlignment="1">
      <alignment horizontal="centerContinuous" vertical="center"/>
    </xf>
    <xf numFmtId="0" fontId="22" fillId="0" borderId="0" xfId="3" applyFont="1">
      <alignment vertical="center"/>
    </xf>
    <xf numFmtId="0" fontId="15" fillId="0" borderId="4" xfId="3" applyFont="1" applyBorder="1">
      <alignment vertical="center"/>
    </xf>
    <xf numFmtId="0" fontId="15" fillId="0" borderId="0" xfId="3" applyFont="1" applyBorder="1">
      <alignment vertical="center"/>
    </xf>
    <xf numFmtId="0" fontId="15" fillId="0" borderId="9" xfId="3" applyFont="1" applyBorder="1">
      <alignment vertical="center"/>
    </xf>
    <xf numFmtId="0" fontId="40" fillId="0" borderId="0" xfId="3" applyFont="1" applyBorder="1">
      <alignment vertical="center"/>
    </xf>
    <xf numFmtId="0" fontId="14" fillId="0" borderId="6" xfId="3" applyFont="1" applyBorder="1">
      <alignment vertical="center"/>
    </xf>
    <xf numFmtId="0" fontId="14" fillId="0" borderId="0" xfId="3" applyFont="1" applyBorder="1">
      <alignment vertical="center"/>
    </xf>
    <xf numFmtId="0" fontId="3" fillId="0" borderId="0" xfId="3" applyFont="1" applyBorder="1" applyAlignment="1">
      <alignment horizontal="center" vertical="center"/>
    </xf>
    <xf numFmtId="0" fontId="3" fillId="0" borderId="0" xfId="3" applyFont="1" applyBorder="1" applyAlignment="1">
      <alignment horizontal="center" vertical="center" wrapText="1"/>
    </xf>
    <xf numFmtId="0" fontId="14" fillId="0" borderId="1" xfId="3" applyFont="1" applyBorder="1">
      <alignment vertical="center"/>
    </xf>
    <xf numFmtId="0" fontId="41" fillId="0" borderId="0" xfId="3" applyFont="1">
      <alignment vertical="center"/>
    </xf>
    <xf numFmtId="0" fontId="41" fillId="0" borderId="1" xfId="3" applyFont="1" applyBorder="1">
      <alignment vertical="center"/>
    </xf>
    <xf numFmtId="0" fontId="0" fillId="0" borderId="0" xfId="0" applyAlignment="1">
      <alignment vertical="center" wrapText="1"/>
    </xf>
    <xf numFmtId="0" fontId="0" fillId="0" borderId="0" xfId="0" applyAlignment="1">
      <alignment horizontal="center" vertical="center"/>
    </xf>
    <xf numFmtId="177" fontId="0" fillId="0" borderId="0" xfId="0" applyNumberFormat="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0" fontId="42" fillId="0" borderId="0" xfId="0" applyFont="1" applyAlignment="1">
      <alignment horizontal="right" vertical="center"/>
    </xf>
    <xf numFmtId="0" fontId="0" fillId="0" borderId="0" xfId="0" applyAlignment="1">
      <alignment horizontal="right" vertical="center"/>
    </xf>
    <xf numFmtId="177" fontId="45" fillId="0" borderId="0" xfId="0" applyNumberFormat="1" applyFont="1" applyAlignment="1">
      <alignment horizontal="center" vertical="center"/>
    </xf>
    <xf numFmtId="0" fontId="53" fillId="0" borderId="12" xfId="0" applyFont="1" applyBorder="1" applyAlignment="1">
      <alignment horizontal="center" vertical="center" wrapText="1"/>
    </xf>
    <xf numFmtId="0" fontId="52" fillId="0" borderId="12" xfId="0" applyFont="1" applyBorder="1" applyAlignment="1">
      <alignment horizontal="center" vertical="center" wrapText="1"/>
    </xf>
    <xf numFmtId="0" fontId="45" fillId="0" borderId="12" xfId="0" applyFont="1" applyBorder="1" applyAlignment="1">
      <alignment horizontal="center" vertical="center" wrapText="1"/>
    </xf>
    <xf numFmtId="0" fontId="0" fillId="0" borderId="1" xfId="0" applyBorder="1">
      <alignment vertical="center"/>
    </xf>
    <xf numFmtId="0" fontId="0" fillId="0" borderId="7" xfId="0" applyBorder="1">
      <alignment vertical="center"/>
    </xf>
    <xf numFmtId="0" fontId="0" fillId="0" borderId="9" xfId="0" applyBorder="1">
      <alignment vertical="center"/>
    </xf>
    <xf numFmtId="0" fontId="0" fillId="0" borderId="6" xfId="0" applyBorder="1">
      <alignment vertical="center"/>
    </xf>
    <xf numFmtId="0" fontId="0" fillId="0" borderId="0" xfId="0" applyAlignment="1">
      <alignment horizontal="centerContinuous" vertical="center"/>
    </xf>
    <xf numFmtId="0" fontId="55" fillId="0" borderId="0" xfId="0" applyFont="1">
      <alignment vertical="center"/>
    </xf>
    <xf numFmtId="0" fontId="0" fillId="0" borderId="0" xfId="0" applyBorder="1">
      <alignment vertical="center"/>
    </xf>
    <xf numFmtId="0" fontId="43" fillId="0" borderId="0" xfId="0" applyFont="1" applyBorder="1">
      <alignment vertical="center"/>
    </xf>
    <xf numFmtId="0" fontId="53" fillId="0" borderId="16" xfId="0" applyFont="1" applyBorder="1" applyAlignment="1">
      <alignment horizontal="center" vertical="center" wrapText="1"/>
    </xf>
    <xf numFmtId="177" fontId="0" fillId="0" borderId="1" xfId="0" applyNumberFormat="1" applyBorder="1" applyAlignment="1">
      <alignment horizontal="center" vertical="center"/>
    </xf>
    <xf numFmtId="0" fontId="56" fillId="0" borderId="0" xfId="0" applyFont="1" applyAlignment="1">
      <alignment horizontal="centerContinuous" vertical="center"/>
    </xf>
    <xf numFmtId="0" fontId="53" fillId="0" borderId="0" xfId="0" applyFont="1">
      <alignment vertical="center"/>
    </xf>
    <xf numFmtId="0" fontId="0" fillId="5" borderId="12" xfId="0" applyFill="1" applyBorder="1" applyAlignment="1">
      <alignment horizontal="center" vertical="center"/>
    </xf>
    <xf numFmtId="0" fontId="0" fillId="9" borderId="12" xfId="0" applyFill="1" applyBorder="1" applyAlignment="1">
      <alignment horizontal="center" vertical="center"/>
    </xf>
    <xf numFmtId="14" fontId="62" fillId="10" borderId="12" xfId="0" applyNumberFormat="1" applyFont="1" applyFill="1" applyBorder="1" applyAlignment="1">
      <alignment horizontal="center" vertical="center"/>
    </xf>
    <xf numFmtId="14" fontId="59" fillId="8" borderId="12" xfId="0" applyNumberFormat="1" applyFont="1" applyFill="1" applyBorder="1" applyAlignment="1">
      <alignment horizontal="center" vertical="center"/>
    </xf>
    <xf numFmtId="9" fontId="0" fillId="0" borderId="0" xfId="0" applyNumberFormat="1">
      <alignment vertical="center"/>
    </xf>
    <xf numFmtId="14" fontId="0" fillId="0" borderId="0" xfId="1" applyNumberFormat="1" applyFont="1">
      <alignment vertical="center"/>
    </xf>
    <xf numFmtId="3" fontId="0" fillId="0" borderId="12" xfId="0" applyNumberFormat="1" applyBorder="1">
      <alignment vertical="center"/>
    </xf>
    <xf numFmtId="9" fontId="0" fillId="0" borderId="12" xfId="0" applyNumberFormat="1" applyBorder="1">
      <alignment vertical="center"/>
    </xf>
    <xf numFmtId="0" fontId="0" fillId="0" borderId="12" xfId="0" applyBorder="1" applyAlignment="1">
      <alignment horizontal="left" vertical="center"/>
    </xf>
    <xf numFmtId="0" fontId="60" fillId="8" borderId="19" xfId="0" applyFont="1" applyFill="1" applyBorder="1" applyAlignment="1">
      <alignment horizontal="center" vertical="center" shrinkToFit="1"/>
    </xf>
    <xf numFmtId="14" fontId="51" fillId="8" borderId="19" xfId="0" applyNumberFormat="1" applyFont="1" applyFill="1" applyBorder="1" applyAlignment="1">
      <alignment horizontal="center" vertical="center" shrinkToFit="1"/>
    </xf>
    <xf numFmtId="9" fontId="50" fillId="8" borderId="15" xfId="2" applyFont="1" applyFill="1" applyBorder="1" applyAlignment="1">
      <alignment horizontal="center" vertical="center"/>
    </xf>
    <xf numFmtId="0" fontId="51" fillId="8" borderId="15" xfId="0" applyFont="1" applyFill="1" applyBorder="1" applyAlignment="1">
      <alignment horizontal="center" vertical="center"/>
    </xf>
    <xf numFmtId="0" fontId="0" fillId="9" borderId="14" xfId="0" applyFill="1" applyBorder="1" applyAlignment="1">
      <alignment horizontal="center" vertical="center"/>
    </xf>
    <xf numFmtId="0" fontId="0" fillId="9" borderId="15" xfId="0" applyFill="1" applyBorder="1" applyAlignment="1">
      <alignment horizontal="center" vertical="center"/>
    </xf>
    <xf numFmtId="14" fontId="47" fillId="0" borderId="20" xfId="0" applyNumberFormat="1" applyFont="1" applyBorder="1" applyAlignment="1">
      <alignment horizontal="center" vertical="center"/>
    </xf>
    <xf numFmtId="14" fontId="47" fillId="0" borderId="21" xfId="0" applyNumberFormat="1" applyFont="1" applyBorder="1" applyAlignment="1">
      <alignment horizontal="center" vertical="center"/>
    </xf>
    <xf numFmtId="0" fontId="52" fillId="0" borderId="14" xfId="0" applyFont="1" applyBorder="1" applyAlignment="1">
      <alignment horizontal="center" vertical="center"/>
    </xf>
    <xf numFmtId="0" fontId="52" fillId="0" borderId="14" xfId="0" applyFont="1" applyBorder="1" applyAlignment="1">
      <alignment horizontal="center" vertical="center" wrapText="1"/>
    </xf>
    <xf numFmtId="0" fontId="63" fillId="0" borderId="0" xfId="0" applyFont="1">
      <alignment vertical="center"/>
    </xf>
    <xf numFmtId="0" fontId="64" fillId="0" borderId="0" xfId="0" applyFont="1">
      <alignment vertical="center"/>
    </xf>
    <xf numFmtId="0" fontId="65" fillId="0" borderId="0" xfId="0" applyFont="1">
      <alignment vertical="center"/>
    </xf>
    <xf numFmtId="0" fontId="13" fillId="0" borderId="0" xfId="3" applyFont="1">
      <alignment vertical="center"/>
    </xf>
    <xf numFmtId="0" fontId="41" fillId="0" borderId="0" xfId="3" quotePrefix="1" applyFont="1" applyAlignment="1">
      <alignment horizontal="right" vertical="center"/>
    </xf>
    <xf numFmtId="0" fontId="14" fillId="0" borderId="0" xfId="3" applyFont="1" applyAlignment="1">
      <alignment horizontal="right" vertical="center"/>
    </xf>
    <xf numFmtId="14" fontId="0" fillId="0" borderId="12" xfId="0" applyNumberFormat="1" applyBorder="1">
      <alignment vertical="center"/>
    </xf>
    <xf numFmtId="0" fontId="0" fillId="0" borderId="1" xfId="0" applyBorder="1" applyAlignment="1">
      <alignment horizontal="center" vertical="center"/>
    </xf>
    <xf numFmtId="0" fontId="66" fillId="0" borderId="0" xfId="3" applyFont="1" applyAlignment="1">
      <alignment horizontal="right" vertical="center"/>
    </xf>
    <xf numFmtId="0" fontId="0" fillId="0" borderId="1" xfId="0" applyBorder="1" applyAlignment="1">
      <alignment vertical="center" wrapText="1"/>
    </xf>
    <xf numFmtId="0" fontId="67" fillId="0" borderId="0" xfId="0" applyFont="1">
      <alignment vertical="center"/>
    </xf>
    <xf numFmtId="0" fontId="68" fillId="0" borderId="0" xfId="0" applyFont="1" applyAlignment="1">
      <alignment vertical="center"/>
    </xf>
    <xf numFmtId="0" fontId="69" fillId="0" borderId="0" xfId="0" applyFont="1">
      <alignment vertical="center"/>
    </xf>
    <xf numFmtId="0" fontId="70" fillId="0" borderId="0" xfId="0" applyFont="1">
      <alignment vertical="center"/>
    </xf>
    <xf numFmtId="0" fontId="45" fillId="0" borderId="0" xfId="0" applyFont="1">
      <alignment vertical="center"/>
    </xf>
    <xf numFmtId="0" fontId="12" fillId="0" borderId="0" xfId="3" applyFont="1">
      <alignment vertical="center"/>
    </xf>
    <xf numFmtId="0" fontId="18" fillId="0" borderId="0" xfId="3" applyFont="1" applyBorder="1" applyAlignment="1">
      <alignment horizontal="center" vertical="center"/>
    </xf>
    <xf numFmtId="0" fontId="3" fillId="11" borderId="32" xfId="3" applyFont="1" applyFill="1" applyBorder="1" applyAlignment="1">
      <alignment horizontal="center" vertical="center"/>
    </xf>
    <xf numFmtId="14" fontId="3" fillId="11" borderId="32" xfId="1" applyNumberFormat="1" applyFont="1" applyFill="1" applyBorder="1" applyAlignment="1">
      <alignment horizontal="center" vertical="center"/>
    </xf>
    <xf numFmtId="182" fontId="3" fillId="12" borderId="0" xfId="3" applyNumberFormat="1" applyFont="1" applyFill="1">
      <alignment vertical="center"/>
    </xf>
    <xf numFmtId="0" fontId="0" fillId="0" borderId="0" xfId="0" quotePrefix="1">
      <alignment vertical="center"/>
    </xf>
    <xf numFmtId="0" fontId="74" fillId="0" borderId="0" xfId="0" applyFont="1">
      <alignment vertical="center"/>
    </xf>
    <xf numFmtId="0" fontId="76" fillId="0" borderId="0" xfId="0" applyFont="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0" xfId="0" applyAlignment="1">
      <alignment vertical="center"/>
    </xf>
    <xf numFmtId="0" fontId="77" fillId="0" borderId="0" xfId="0" applyFont="1">
      <alignment vertical="center"/>
    </xf>
    <xf numFmtId="0" fontId="76" fillId="0" borderId="0" xfId="0" quotePrefix="1" applyFont="1">
      <alignment vertical="center"/>
    </xf>
    <xf numFmtId="0" fontId="79" fillId="0" borderId="0" xfId="0" applyFont="1">
      <alignment vertical="center"/>
    </xf>
    <xf numFmtId="14" fontId="3" fillId="0" borderId="0" xfId="3" applyNumberFormat="1" applyFont="1">
      <alignment vertical="center"/>
    </xf>
    <xf numFmtId="0" fontId="3" fillId="0" borderId="0" xfId="3" quotePrefix="1" applyFont="1">
      <alignment vertical="center"/>
    </xf>
    <xf numFmtId="0" fontId="3" fillId="0" borderId="41" xfId="3" applyFont="1" applyBorder="1" applyAlignment="1">
      <alignment horizontal="right" vertical="center"/>
    </xf>
    <xf numFmtId="0" fontId="18" fillId="0" borderId="37" xfId="3" applyFont="1" applyBorder="1" applyAlignment="1">
      <alignment horizontal="center" vertical="center"/>
    </xf>
    <xf numFmtId="0" fontId="3" fillId="0" borderId="37" xfId="3" applyFont="1" applyBorder="1" applyAlignment="1">
      <alignment horizontal="left" vertical="center"/>
    </xf>
    <xf numFmtId="0" fontId="3" fillId="0" borderId="37" xfId="3" applyFont="1" applyBorder="1">
      <alignment vertical="center"/>
    </xf>
    <xf numFmtId="0" fontId="3" fillId="0" borderId="0" xfId="3" applyFont="1" applyBorder="1" applyAlignment="1">
      <alignment horizontal="center" vertical="center"/>
    </xf>
    <xf numFmtId="0" fontId="18" fillId="0" borderId="0" xfId="3" applyFont="1" applyBorder="1" applyAlignment="1">
      <alignment horizontal="center" vertical="center"/>
    </xf>
    <xf numFmtId="0" fontId="3" fillId="0" borderId="0" xfId="3" applyFont="1" applyBorder="1" applyAlignment="1">
      <alignment horizontal="center" vertical="center" wrapText="1"/>
    </xf>
    <xf numFmtId="0" fontId="82" fillId="0" borderId="0" xfId="0" applyFont="1">
      <alignment vertical="center"/>
    </xf>
    <xf numFmtId="14" fontId="0" fillId="0" borderId="14" xfId="0" applyNumberFormat="1" applyBorder="1" applyAlignment="1">
      <alignment horizontal="center" vertical="center"/>
    </xf>
    <xf numFmtId="9" fontId="0" fillId="0" borderId="14" xfId="0" applyNumberFormat="1" applyBorder="1">
      <alignment vertical="center"/>
    </xf>
    <xf numFmtId="0" fontId="0" fillId="0" borderId="14" xfId="0" applyBorder="1">
      <alignment vertical="center"/>
    </xf>
    <xf numFmtId="0" fontId="20" fillId="0" borderId="0" xfId="3" applyFont="1">
      <alignment vertical="center"/>
    </xf>
    <xf numFmtId="14" fontId="69" fillId="0" borderId="42" xfId="0" applyNumberFormat="1" applyFont="1" applyBorder="1" applyAlignment="1">
      <alignment horizontal="center" vertical="center"/>
    </xf>
    <xf numFmtId="14" fontId="69" fillId="0" borderId="43" xfId="0" applyNumberFormat="1" applyFont="1" applyBorder="1" applyAlignment="1">
      <alignment horizontal="center" vertical="center"/>
    </xf>
    <xf numFmtId="9" fontId="69" fillId="0" borderId="43" xfId="0" applyNumberFormat="1" applyFont="1" applyBorder="1">
      <alignment vertical="center"/>
    </xf>
    <xf numFmtId="0" fontId="69" fillId="0" borderId="44" xfId="0" applyFont="1" applyBorder="1">
      <alignment vertical="center"/>
    </xf>
    <xf numFmtId="14" fontId="70" fillId="0" borderId="45" xfId="0" applyNumberFormat="1" applyFont="1" applyBorder="1" applyAlignment="1">
      <alignment horizontal="center" vertical="center"/>
    </xf>
    <xf numFmtId="14" fontId="70" fillId="0" borderId="12" xfId="0" applyNumberFormat="1" applyFont="1" applyBorder="1" applyAlignment="1">
      <alignment horizontal="center" vertical="center"/>
    </xf>
    <xf numFmtId="9" fontId="70" fillId="0" borderId="12" xfId="0" applyNumberFormat="1" applyFont="1" applyBorder="1">
      <alignment vertical="center"/>
    </xf>
    <xf numFmtId="0" fontId="70" fillId="0" borderId="46" xfId="0" applyFont="1" applyBorder="1">
      <alignment vertical="center"/>
    </xf>
    <xf numFmtId="14" fontId="70" fillId="0" borderId="47" xfId="0" applyNumberFormat="1" applyFont="1" applyBorder="1" applyAlignment="1">
      <alignment horizontal="center" vertical="center"/>
    </xf>
    <xf numFmtId="14" fontId="70" fillId="0" borderId="48" xfId="0" applyNumberFormat="1" applyFont="1" applyBorder="1" applyAlignment="1">
      <alignment horizontal="center" vertical="center"/>
    </xf>
    <xf numFmtId="9" fontId="70" fillId="0" borderId="48" xfId="0" applyNumberFormat="1" applyFont="1" applyBorder="1">
      <alignment vertical="center"/>
    </xf>
    <xf numFmtId="0" fontId="70" fillId="0" borderId="49" xfId="0" applyFont="1" applyBorder="1">
      <alignment vertical="center"/>
    </xf>
    <xf numFmtId="0" fontId="84" fillId="0" borderId="0" xfId="28">
      <alignment vertical="center"/>
    </xf>
    <xf numFmtId="176" fontId="46" fillId="0" borderId="0" xfId="0" applyNumberFormat="1" applyFont="1" applyAlignment="1">
      <alignment horizontal="center" vertical="center"/>
    </xf>
    <xf numFmtId="0" fontId="58" fillId="0" borderId="0" xfId="0" applyFont="1" applyAlignment="1">
      <alignment horizontal="center" vertical="center" shrinkToFit="1"/>
    </xf>
    <xf numFmtId="0" fontId="49" fillId="0" borderId="0" xfId="0" applyFont="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14" fontId="59" fillId="8" borderId="17" xfId="0" applyNumberFormat="1" applyFont="1" applyFill="1" applyBorder="1" applyAlignment="1">
      <alignment horizontal="center" vertical="center"/>
    </xf>
    <xf numFmtId="14" fontId="59" fillId="8" borderId="11" xfId="0" applyNumberFormat="1" applyFont="1" applyFill="1" applyBorder="1" applyAlignment="1">
      <alignment horizontal="center" vertical="center"/>
    </xf>
    <xf numFmtId="0" fontId="50" fillId="0" borderId="27" xfId="0" applyFont="1" applyBorder="1" applyAlignment="1">
      <alignment horizontal="center" vertical="center"/>
    </xf>
    <xf numFmtId="0" fontId="50" fillId="0" borderId="25" xfId="0" applyFont="1" applyBorder="1" applyAlignment="1">
      <alignment horizontal="center" vertical="center"/>
    </xf>
    <xf numFmtId="177" fontId="50" fillId="0" borderId="14" xfId="0" applyNumberFormat="1" applyFont="1" applyBorder="1" applyAlignment="1">
      <alignment vertical="center" shrinkToFit="1"/>
    </xf>
    <xf numFmtId="177" fontId="50" fillId="0" borderId="15" xfId="0" applyNumberFormat="1" applyFont="1" applyBorder="1" applyAlignment="1">
      <alignment vertical="center" shrinkToFit="1"/>
    </xf>
    <xf numFmtId="180" fontId="51" fillId="0" borderId="14" xfId="0" applyNumberFormat="1" applyFont="1" applyBorder="1" applyAlignment="1">
      <alignment horizontal="center" vertical="center" shrinkToFit="1"/>
    </xf>
    <xf numFmtId="180" fontId="51" fillId="0" borderId="15" xfId="0" applyNumberFormat="1" applyFont="1" applyBorder="1" applyAlignment="1">
      <alignment horizontal="center" vertical="center" shrinkToFit="1"/>
    </xf>
    <xf numFmtId="0" fontId="51" fillId="0" borderId="28" xfId="0" applyFont="1" applyBorder="1" applyAlignment="1">
      <alignment horizontal="center" vertical="center" wrapText="1" shrinkToFit="1"/>
    </xf>
    <xf numFmtId="0" fontId="51" fillId="0" borderId="26" xfId="0" applyFont="1" applyBorder="1" applyAlignment="1">
      <alignment horizontal="center" vertical="center" wrapText="1" shrinkToFit="1"/>
    </xf>
    <xf numFmtId="0" fontId="61" fillId="8" borderId="8" xfId="0" applyFont="1" applyFill="1" applyBorder="1" applyAlignment="1">
      <alignment horizontal="center" vertical="center" shrinkToFit="1"/>
    </xf>
    <xf numFmtId="0" fontId="61" fillId="8" borderId="10" xfId="0" applyFont="1" applyFill="1" applyBorder="1" applyAlignment="1">
      <alignment horizontal="center" vertical="center" shrinkToFit="1"/>
    </xf>
    <xf numFmtId="0" fontId="50" fillId="0" borderId="1" xfId="0" applyFont="1" applyBorder="1" applyAlignment="1">
      <alignment horizontal="center" vertical="center"/>
    </xf>
    <xf numFmtId="181" fontId="50" fillId="0" borderId="9" xfId="0" applyNumberFormat="1" applyFont="1" applyBorder="1" applyAlignment="1">
      <alignment horizontal="center" vertical="center"/>
    </xf>
    <xf numFmtId="181" fontId="50" fillId="0" borderId="1" xfId="0" applyNumberFormat="1" applyFont="1" applyBorder="1" applyAlignment="1">
      <alignment horizontal="center" vertical="center"/>
    </xf>
    <xf numFmtId="0" fontId="47" fillId="0" borderId="6" xfId="0" applyFont="1" applyBorder="1" applyAlignment="1">
      <alignment horizontal="left" vertical="center" shrinkToFit="1"/>
    </xf>
    <xf numFmtId="0" fontId="47" fillId="0" borderId="1" xfId="0" applyFont="1" applyBorder="1" applyAlignment="1">
      <alignment horizontal="center" vertical="center" shrinkToFit="1"/>
    </xf>
    <xf numFmtId="0" fontId="52" fillId="0" borderId="17" xfId="0" applyFont="1" applyBorder="1" applyAlignment="1">
      <alignment horizontal="center" vertical="center"/>
    </xf>
    <xf numFmtId="0" fontId="52" fillId="0" borderId="11" xfId="0"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47" fillId="0" borderId="22" xfId="0" applyFont="1" applyBorder="1" applyAlignment="1">
      <alignment horizontal="center" vertical="center"/>
    </xf>
    <xf numFmtId="177" fontId="50" fillId="0" borderId="23" xfId="0" applyNumberFormat="1" applyFont="1" applyBorder="1" applyAlignment="1">
      <alignment vertical="center" shrinkToFit="1"/>
    </xf>
    <xf numFmtId="180" fontId="51" fillId="0" borderId="23" xfId="0" applyNumberFormat="1" applyFont="1" applyBorder="1" applyAlignment="1">
      <alignment horizontal="center" vertical="center" shrinkToFit="1"/>
    </xf>
    <xf numFmtId="0" fontId="51" fillId="0" borderId="24" xfId="0" applyFont="1" applyBorder="1" applyAlignment="1">
      <alignment horizontal="center" vertical="center" wrapText="1" shrinkToFit="1"/>
    </xf>
    <xf numFmtId="0" fontId="51" fillId="0" borderId="31" xfId="0" applyFont="1" applyBorder="1" applyAlignment="1">
      <alignment horizontal="center" vertical="center" wrapText="1" shrinkToFit="1"/>
    </xf>
    <xf numFmtId="0" fontId="43" fillId="0" borderId="16" xfId="0" applyFont="1" applyBorder="1" applyAlignment="1">
      <alignment horizontal="left" vertical="center"/>
    </xf>
    <xf numFmtId="0" fontId="43" fillId="0" borderId="12" xfId="0" applyFont="1" applyBorder="1" applyAlignment="1">
      <alignment horizontal="left" vertical="center"/>
    </xf>
    <xf numFmtId="0" fontId="47" fillId="0" borderId="6"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180" fontId="51" fillId="0" borderId="30" xfId="0" applyNumberFormat="1" applyFont="1" applyBorder="1" applyAlignment="1">
      <alignment horizontal="center" vertical="center" shrinkToFit="1"/>
    </xf>
    <xf numFmtId="0" fontId="43" fillId="3" borderId="18" xfId="0" applyFont="1" applyFill="1" applyBorder="1" applyAlignment="1">
      <alignment horizontal="center" vertical="center"/>
    </xf>
    <xf numFmtId="0" fontId="48" fillId="0" borderId="0" xfId="0" applyFont="1" applyAlignment="1">
      <alignment horizontal="center" vertical="center" shrinkToFit="1"/>
    </xf>
    <xf numFmtId="0" fontId="50" fillId="0" borderId="29" xfId="0" applyFont="1" applyBorder="1" applyAlignment="1">
      <alignment horizontal="center" vertical="center"/>
    </xf>
    <xf numFmtId="177" fontId="50" fillId="0" borderId="30" xfId="0" applyNumberFormat="1" applyFont="1" applyBorder="1" applyAlignment="1">
      <alignment vertical="center" shrinkToFit="1"/>
    </xf>
    <xf numFmtId="182" fontId="3" fillId="12" borderId="2" xfId="3" applyNumberFormat="1" applyFont="1" applyFill="1" applyBorder="1" applyAlignment="1">
      <alignment horizontal="center" vertical="center"/>
    </xf>
    <xf numFmtId="182" fontId="3" fillId="12" borderId="0" xfId="3" applyNumberFormat="1" applyFont="1" applyFill="1" applyAlignment="1">
      <alignment horizontal="center" vertical="center"/>
    </xf>
    <xf numFmtId="0" fontId="3" fillId="2" borderId="2" xfId="3" applyFont="1" applyFill="1" applyBorder="1" applyAlignment="1">
      <alignment horizontal="center" vertical="center"/>
    </xf>
    <xf numFmtId="176" fontId="18" fillId="3" borderId="6" xfId="3" quotePrefix="1" applyNumberFormat="1" applyFont="1" applyFill="1" applyBorder="1" applyAlignment="1">
      <alignment horizontal="center" vertical="center"/>
    </xf>
    <xf numFmtId="176" fontId="18" fillId="3" borderId="6" xfId="3" applyNumberFormat="1" applyFont="1" applyFill="1" applyBorder="1" applyAlignment="1">
      <alignment horizontal="center" vertical="center"/>
    </xf>
    <xf numFmtId="14" fontId="18" fillId="3" borderId="6" xfId="3" applyNumberFormat="1" applyFont="1" applyFill="1" applyBorder="1" applyAlignment="1">
      <alignment horizontal="center" vertical="center"/>
    </xf>
    <xf numFmtId="0" fontId="3" fillId="0" borderId="6" xfId="3" applyFont="1" applyBorder="1" applyAlignment="1">
      <alignment horizontal="center" vertical="center"/>
    </xf>
    <xf numFmtId="0" fontId="3" fillId="0" borderId="1" xfId="3" applyFont="1" applyBorder="1" applyAlignment="1">
      <alignment horizontal="center" vertical="center"/>
    </xf>
    <xf numFmtId="0" fontId="22" fillId="3" borderId="6" xfId="3" applyFont="1" applyFill="1" applyBorder="1" applyAlignment="1">
      <alignment horizontal="center" vertical="center"/>
    </xf>
    <xf numFmtId="0" fontId="22" fillId="3" borderId="1" xfId="3" applyFont="1" applyFill="1" applyBorder="1" applyAlignment="1">
      <alignment horizontal="center" vertical="center"/>
    </xf>
    <xf numFmtId="14" fontId="18" fillId="0" borderId="0" xfId="3" applyNumberFormat="1" applyFont="1" applyBorder="1" applyAlignment="1">
      <alignment horizontal="center" vertical="center"/>
    </xf>
    <xf numFmtId="0" fontId="18" fillId="0" borderId="0" xfId="3" applyFont="1" applyBorder="1" applyAlignment="1">
      <alignment horizontal="center" vertical="center"/>
    </xf>
    <xf numFmtId="14" fontId="25" fillId="3" borderId="7" xfId="3" applyNumberFormat="1" applyFont="1" applyFill="1" applyBorder="1" applyAlignment="1">
      <alignment horizontal="center" vertical="center"/>
    </xf>
    <xf numFmtId="14" fontId="25" fillId="3" borderId="6" xfId="3" applyNumberFormat="1" applyFont="1" applyFill="1" applyBorder="1" applyAlignment="1">
      <alignment horizontal="center" vertical="center"/>
    </xf>
    <xf numFmtId="14" fontId="25" fillId="3" borderId="9" xfId="3" applyNumberFormat="1" applyFont="1" applyFill="1" applyBorder="1" applyAlignment="1">
      <alignment horizontal="center" vertical="center"/>
    </xf>
    <xf numFmtId="14" fontId="25" fillId="3" borderId="1" xfId="3" applyNumberFormat="1" applyFont="1" applyFill="1" applyBorder="1" applyAlignment="1">
      <alignment horizontal="center" vertical="center"/>
    </xf>
    <xf numFmtId="0" fontId="9" fillId="0" borderId="6" xfId="3" applyFont="1" applyBorder="1" applyAlignment="1">
      <alignment horizontal="center" vertical="center"/>
    </xf>
    <xf numFmtId="0" fontId="9" fillId="0" borderId="1" xfId="3" applyFont="1" applyBorder="1" applyAlignment="1">
      <alignment horizontal="center" vertical="center"/>
    </xf>
    <xf numFmtId="176" fontId="24" fillId="0" borderId="36" xfId="3" applyNumberFormat="1" applyFont="1" applyBorder="1" applyAlignment="1">
      <alignment horizontal="center" vertical="center" shrinkToFit="1"/>
    </xf>
    <xf numFmtId="176" fontId="24" fillId="0" borderId="37" xfId="3" applyNumberFormat="1" applyFont="1" applyBorder="1" applyAlignment="1">
      <alignment horizontal="center" vertical="center" shrinkToFit="1"/>
    </xf>
    <xf numFmtId="0" fontId="3" fillId="0" borderId="8" xfId="3" applyFont="1" applyBorder="1" applyAlignment="1">
      <alignment horizontal="center" vertical="center"/>
    </xf>
    <xf numFmtId="0" fontId="3" fillId="0" borderId="0" xfId="3" applyFont="1" applyBorder="1" applyAlignment="1">
      <alignment horizontal="center" vertical="center"/>
    </xf>
    <xf numFmtId="0" fontId="3" fillId="0" borderId="5" xfId="3" applyFont="1" applyBorder="1" applyAlignment="1">
      <alignment horizontal="center" vertical="center"/>
    </xf>
    <xf numFmtId="0" fontId="3" fillId="0" borderId="10" xfId="3" applyFont="1" applyBorder="1" applyAlignment="1">
      <alignment horizontal="center" vertical="center"/>
    </xf>
    <xf numFmtId="0" fontId="3" fillId="0" borderId="7" xfId="3" applyFont="1" applyBorder="1" applyAlignment="1">
      <alignment horizontal="center" vertical="center" wrapText="1"/>
    </xf>
    <xf numFmtId="0" fontId="3" fillId="0" borderId="6" xfId="3" applyFont="1" applyBorder="1" applyAlignment="1">
      <alignment horizontal="center" vertical="center" wrapText="1"/>
    </xf>
    <xf numFmtId="0" fontId="3" fillId="0" borderId="4" xfId="3" applyFont="1" applyBorder="1" applyAlignment="1">
      <alignment horizontal="center" vertical="center" wrapText="1"/>
    </xf>
    <xf numFmtId="0" fontId="3" fillId="0" borderId="0"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 xfId="3" applyFont="1" applyBorder="1" applyAlignment="1">
      <alignment horizontal="center" vertical="center" wrapText="1"/>
    </xf>
    <xf numFmtId="0" fontId="17" fillId="0" borderId="0" xfId="3" applyFont="1" applyBorder="1" applyAlignment="1">
      <alignment horizontal="center" vertical="center" shrinkToFit="1"/>
    </xf>
    <xf numFmtId="0" fontId="57" fillId="0" borderId="1" xfId="3" applyFont="1" applyBorder="1" applyAlignment="1">
      <alignment horizontal="center" vertical="center"/>
    </xf>
    <xf numFmtId="0" fontId="9" fillId="8" borderId="12" xfId="3" applyFont="1" applyFill="1" applyBorder="1" applyAlignment="1">
      <alignment horizontal="center" vertical="center"/>
    </xf>
    <xf numFmtId="9" fontId="9" fillId="8" borderId="12" xfId="2" applyFont="1" applyFill="1" applyBorder="1" applyAlignment="1">
      <alignment horizontal="center" vertical="center" shrinkToFit="1"/>
    </xf>
    <xf numFmtId="9" fontId="15" fillId="8" borderId="12" xfId="2" applyFont="1" applyFill="1" applyBorder="1" applyAlignment="1">
      <alignment horizontal="center" vertical="center" shrinkToFit="1"/>
    </xf>
    <xf numFmtId="176" fontId="25" fillId="3" borderId="6" xfId="3" applyNumberFormat="1" applyFont="1" applyFill="1" applyBorder="1" applyAlignment="1">
      <alignment horizontal="center" vertical="center" shrinkToFit="1"/>
    </xf>
    <xf numFmtId="176" fontId="27" fillId="0" borderId="36" xfId="3" applyNumberFormat="1" applyFont="1" applyBorder="1" applyAlignment="1">
      <alignment horizontal="center" vertical="center" shrinkToFit="1"/>
    </xf>
    <xf numFmtId="176" fontId="18" fillId="3" borderId="6" xfId="3" applyNumberFormat="1" applyFont="1" applyFill="1" applyBorder="1" applyAlignment="1">
      <alignment horizontal="center" vertical="center" shrinkToFit="1"/>
    </xf>
    <xf numFmtId="178" fontId="83" fillId="0" borderId="37" xfId="0" applyNumberFormat="1" applyFont="1" applyBorder="1" applyAlignment="1">
      <alignment horizontal="center" vertical="center"/>
    </xf>
    <xf numFmtId="0" fontId="27" fillId="0" borderId="36" xfId="3" applyFont="1" applyBorder="1" applyAlignment="1">
      <alignment horizontal="center" vertical="center"/>
    </xf>
    <xf numFmtId="0" fontId="27" fillId="0" borderId="38" xfId="3" applyFont="1" applyBorder="1" applyAlignment="1">
      <alignment horizontal="center" vertical="center"/>
    </xf>
    <xf numFmtId="0" fontId="27" fillId="0" borderId="37" xfId="3" applyFont="1" applyBorder="1" applyAlignment="1">
      <alignment horizontal="center" vertical="center"/>
    </xf>
    <xf numFmtId="0" fontId="27" fillId="0" borderId="39" xfId="3" applyFont="1" applyBorder="1" applyAlignment="1">
      <alignment horizontal="center" vertical="center"/>
    </xf>
    <xf numFmtId="177" fontId="27" fillId="0" borderId="40" xfId="3" applyNumberFormat="1" applyFont="1" applyBorder="1" applyAlignment="1">
      <alignment horizontal="center" vertical="center"/>
    </xf>
    <xf numFmtId="177" fontId="27" fillId="0" borderId="36" xfId="3" applyNumberFormat="1" applyFont="1" applyBorder="1" applyAlignment="1">
      <alignment horizontal="center" vertical="center"/>
    </xf>
    <xf numFmtId="177" fontId="27" fillId="0" borderId="41" xfId="3" applyNumberFormat="1" applyFont="1" applyBorder="1" applyAlignment="1">
      <alignment horizontal="center" vertical="center"/>
    </xf>
    <xf numFmtId="177" fontId="27" fillId="0" borderId="37" xfId="3" applyNumberFormat="1" applyFont="1" applyBorder="1" applyAlignment="1">
      <alignment horizontal="center" vertical="center"/>
    </xf>
    <xf numFmtId="0" fontId="21" fillId="0" borderId="0" xfId="3" applyFont="1" applyBorder="1" applyAlignment="1">
      <alignment horizontal="center" vertical="center"/>
    </xf>
    <xf numFmtId="0" fontId="21" fillId="0" borderId="5" xfId="3" applyFont="1" applyBorder="1" applyAlignment="1">
      <alignment horizontal="center" vertical="center"/>
    </xf>
    <xf numFmtId="0" fontId="21" fillId="0" borderId="1" xfId="3" applyFont="1" applyBorder="1" applyAlignment="1">
      <alignment horizontal="center" vertical="center"/>
    </xf>
    <xf numFmtId="0" fontId="21" fillId="0" borderId="10" xfId="3" applyFont="1" applyBorder="1" applyAlignment="1">
      <alignment horizontal="center" vertical="center"/>
    </xf>
    <xf numFmtId="3" fontId="80" fillId="10" borderId="6" xfId="1" applyNumberFormat="1" applyFont="1" applyFill="1" applyBorder="1" applyAlignment="1">
      <alignment horizontal="center" vertical="center"/>
    </xf>
    <xf numFmtId="3" fontId="80" fillId="10" borderId="0" xfId="1" applyNumberFormat="1" applyFont="1" applyFill="1" applyBorder="1" applyAlignment="1">
      <alignment horizontal="center" vertical="center"/>
    </xf>
    <xf numFmtId="3" fontId="80" fillId="10" borderId="1" xfId="1" applyNumberFormat="1" applyFont="1" applyFill="1" applyBorder="1" applyAlignment="1">
      <alignment horizontal="center" vertical="center"/>
    </xf>
    <xf numFmtId="0" fontId="29" fillId="0" borderId="36" xfId="3" applyFont="1" applyBorder="1" applyAlignment="1">
      <alignment horizontal="center" vertical="center" wrapText="1"/>
    </xf>
    <xf numFmtId="0" fontId="29" fillId="0" borderId="38" xfId="3" applyFont="1" applyBorder="1" applyAlignment="1">
      <alignment horizontal="center" vertical="center" wrapText="1"/>
    </xf>
    <xf numFmtId="0" fontId="29" fillId="0" borderId="0"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37" xfId="3" applyFont="1" applyBorder="1" applyAlignment="1">
      <alignment horizontal="center" vertical="center" wrapText="1"/>
    </xf>
    <xf numFmtId="0" fontId="29" fillId="0" borderId="39" xfId="3" applyFont="1" applyBorder="1" applyAlignment="1">
      <alignment horizontal="center" vertical="center" wrapText="1"/>
    </xf>
    <xf numFmtId="0" fontId="40" fillId="0" borderId="0" xfId="3" applyFont="1" applyBorder="1" applyAlignment="1">
      <alignment horizontal="center" vertical="center"/>
    </xf>
    <xf numFmtId="0" fontId="40" fillId="0" borderId="6" xfId="3" applyFont="1" applyBorder="1" applyAlignment="1">
      <alignment horizontal="center" vertical="center"/>
    </xf>
    <xf numFmtId="0" fontId="15" fillId="0" borderId="0" xfId="3" applyFont="1" applyBorder="1" applyAlignment="1">
      <alignment horizontal="center" vertical="center"/>
    </xf>
    <xf numFmtId="0" fontId="15" fillId="0" borderId="1" xfId="3" applyFont="1" applyBorder="1" applyAlignment="1">
      <alignment horizontal="center" vertical="center"/>
    </xf>
    <xf numFmtId="0" fontId="15" fillId="0" borderId="6" xfId="3" applyFont="1" applyBorder="1" applyAlignment="1">
      <alignment horizontal="center" vertical="center"/>
    </xf>
    <xf numFmtId="0" fontId="15" fillId="0" borderId="6" xfId="3" quotePrefix="1" applyFont="1" applyBorder="1" applyAlignment="1">
      <alignment horizontal="center" vertical="center"/>
    </xf>
    <xf numFmtId="0" fontId="3" fillId="0" borderId="7" xfId="3" applyFont="1" applyBorder="1" applyAlignment="1">
      <alignment horizontal="center" vertical="center"/>
    </xf>
    <xf numFmtId="0" fontId="3" fillId="0" borderId="4" xfId="3" applyFont="1" applyBorder="1" applyAlignment="1">
      <alignment horizontal="center" vertical="center"/>
    </xf>
    <xf numFmtId="0" fontId="3" fillId="0" borderId="9" xfId="3" applyFont="1" applyBorder="1" applyAlignment="1">
      <alignment horizontal="center" vertical="center"/>
    </xf>
    <xf numFmtId="0" fontId="15" fillId="8" borderId="12" xfId="3" applyFont="1" applyFill="1" applyBorder="1" applyAlignment="1">
      <alignment horizontal="center" vertical="center" shrinkToFit="1"/>
    </xf>
    <xf numFmtId="0" fontId="0" fillId="0" borderId="12" xfId="0" applyBorder="1" applyAlignment="1">
      <alignment horizontal="center" vertical="center"/>
    </xf>
    <xf numFmtId="9" fontId="0" fillId="0" borderId="12" xfId="0" applyNumberFormat="1" applyBorder="1" applyAlignment="1">
      <alignment horizontal="center" vertical="center"/>
    </xf>
    <xf numFmtId="0" fontId="76" fillId="0" borderId="12"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Alignment="1">
      <alignment horizontal="left" vertical="center"/>
    </xf>
    <xf numFmtId="41" fontId="0" fillId="0" borderId="0" xfId="1" applyFont="1">
      <alignment vertical="center"/>
    </xf>
    <xf numFmtId="0" fontId="85" fillId="0" borderId="0" xfId="3" applyFont="1" applyBorder="1">
      <alignment vertical="center"/>
    </xf>
  </cellXfs>
  <cellStyles count="29">
    <cellStyle name="Euro" xfId="6" xr:uid="{00000000-0005-0000-0000-000000000000}"/>
    <cellStyle name="백분율" xfId="2" builtinId="5"/>
    <cellStyle name="백분율 2" xfId="7" xr:uid="{00000000-0005-0000-0000-000002000000}"/>
    <cellStyle name="백분율 3" xfId="4" xr:uid="{00000000-0005-0000-0000-000003000000}"/>
    <cellStyle name="쉼표 [0]" xfId="1" builtinId="6"/>
    <cellStyle name="쉼표 [0] 2" xfId="5" xr:uid="{00000000-0005-0000-0000-000005000000}"/>
    <cellStyle name="쉼표 [0] 2 2" xfId="8" xr:uid="{00000000-0005-0000-0000-000006000000}"/>
    <cellStyle name="쉼표 [0] 3" xfId="9" xr:uid="{00000000-0005-0000-0000-000007000000}"/>
    <cellStyle name="쉼표 [0] 4" xfId="10" xr:uid="{00000000-0005-0000-0000-000008000000}"/>
    <cellStyle name="쉼표 [0] 5" xfId="11" xr:uid="{00000000-0005-0000-0000-000009000000}"/>
    <cellStyle name="쉼표 [0] 6" xfId="12" xr:uid="{00000000-0005-0000-0000-00000A000000}"/>
    <cellStyle name="쉼표 [0] 7" xfId="13" xr:uid="{00000000-0005-0000-0000-00000B000000}"/>
    <cellStyle name="표준" xfId="0" builtinId="0"/>
    <cellStyle name="표준 10" xfId="14" xr:uid="{00000000-0005-0000-0000-00000D000000}"/>
    <cellStyle name="표준 11" xfId="15" xr:uid="{00000000-0005-0000-0000-00000E000000}"/>
    <cellStyle name="표준 12" xfId="16" xr:uid="{00000000-0005-0000-0000-00000F000000}"/>
    <cellStyle name="표준 13" xfId="17" xr:uid="{00000000-0005-0000-0000-000010000000}"/>
    <cellStyle name="표준 15" xfId="18" xr:uid="{00000000-0005-0000-0000-000011000000}"/>
    <cellStyle name="표준 2" xfId="3" xr:uid="{00000000-0005-0000-0000-000012000000}"/>
    <cellStyle name="표준 2 2" xfId="19" xr:uid="{00000000-0005-0000-0000-000013000000}"/>
    <cellStyle name="표준 3" xfId="20" xr:uid="{00000000-0005-0000-0000-000014000000}"/>
    <cellStyle name="표준 4" xfId="21" xr:uid="{00000000-0005-0000-0000-000015000000}"/>
    <cellStyle name="표준 5" xfId="22" xr:uid="{00000000-0005-0000-0000-000016000000}"/>
    <cellStyle name="표준 6" xfId="23" xr:uid="{00000000-0005-0000-0000-000017000000}"/>
    <cellStyle name="표준 7" xfId="24" xr:uid="{00000000-0005-0000-0000-000018000000}"/>
    <cellStyle name="표준 8" xfId="25" xr:uid="{00000000-0005-0000-0000-000019000000}"/>
    <cellStyle name="표준 9" xfId="26" xr:uid="{00000000-0005-0000-0000-00001A000000}"/>
    <cellStyle name="하이퍼링크" xfId="28" builtinId="8"/>
    <cellStyle name="하이퍼링크 2" xfId="27" xr:uid="{00000000-0005-0000-0000-00001B000000}"/>
  </cellStyles>
  <dxfs count="87">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AU$10"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U$1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85725</xdr:rowOff>
    </xdr:from>
    <xdr:to>
      <xdr:col>3</xdr:col>
      <xdr:colOff>581025</xdr:colOff>
      <xdr:row>30</xdr:row>
      <xdr:rowOff>200025</xdr:rowOff>
    </xdr:to>
    <xdr:pic>
      <xdr:nvPicPr>
        <xdr:cNvPr id="2" name="그림 1" descr="소봉투.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7343775"/>
          <a:ext cx="2571750" cy="514350"/>
        </a:xfrm>
        <a:prstGeom prst="rect">
          <a:avLst/>
        </a:prstGeom>
      </xdr:spPr>
    </xdr:pic>
    <xdr:clientData/>
  </xdr:twoCellAnchor>
  <xdr:twoCellAnchor editAs="oneCell">
    <xdr:from>
      <xdr:col>12</xdr:col>
      <xdr:colOff>0</xdr:colOff>
      <xdr:row>27</xdr:row>
      <xdr:rowOff>0</xdr:rowOff>
    </xdr:from>
    <xdr:to>
      <xdr:col>23</xdr:col>
      <xdr:colOff>466725</xdr:colOff>
      <xdr:row>88</xdr:row>
      <xdr:rowOff>0</xdr:rowOff>
    </xdr:to>
    <xdr:pic>
      <xdr:nvPicPr>
        <xdr:cNvPr id="3" name="그림 2" descr="중소기업취업.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7686675" y="7258050"/>
          <a:ext cx="9753600" cy="12153900"/>
        </a:xfrm>
        <a:prstGeom prst="rect">
          <a:avLst/>
        </a:prstGeom>
      </xdr:spPr>
    </xdr:pic>
    <xdr:clientData/>
  </xdr:twoCellAnchor>
  <xdr:twoCellAnchor editAs="oneCell">
    <xdr:from>
      <xdr:col>0</xdr:col>
      <xdr:colOff>0</xdr:colOff>
      <xdr:row>43</xdr:row>
      <xdr:rowOff>0</xdr:rowOff>
    </xdr:from>
    <xdr:to>
      <xdr:col>11</xdr:col>
      <xdr:colOff>609600</xdr:colOff>
      <xdr:row>59</xdr:row>
      <xdr:rowOff>105719</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982200"/>
          <a:ext cx="7610475" cy="3458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68</xdr:row>
      <xdr:rowOff>104776</xdr:rowOff>
    </xdr:from>
    <xdr:to>
      <xdr:col>37</xdr:col>
      <xdr:colOff>152400</xdr:colOff>
      <xdr:row>88</xdr:row>
      <xdr:rowOff>28576</xdr:rowOff>
    </xdr:to>
    <xdr:pic>
      <xdr:nvPicPr>
        <xdr:cNvPr id="2" name="그림 1" descr="중소기업 취업자소득세 감면.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85726" y="12677776"/>
          <a:ext cx="7115174" cy="3810000"/>
        </a:xfrm>
        <a:prstGeom prst="rect">
          <a:avLst/>
        </a:prstGeom>
      </xdr:spPr>
    </xdr:pic>
    <xdr:clientData/>
  </xdr:twoCellAnchor>
  <xdr:twoCellAnchor editAs="oneCell">
    <xdr:from>
      <xdr:col>2</xdr:col>
      <xdr:colOff>76200</xdr:colOff>
      <xdr:row>41</xdr:row>
      <xdr:rowOff>19049</xdr:rowOff>
    </xdr:from>
    <xdr:to>
      <xdr:col>8</xdr:col>
      <xdr:colOff>161925</xdr:colOff>
      <xdr:row>44</xdr:row>
      <xdr:rowOff>24678</xdr:rowOff>
    </xdr:to>
    <xdr:pic>
      <xdr:nvPicPr>
        <xdr:cNvPr id="3" name="그림 2" descr="선우회계로고-최종.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457200" y="6515099"/>
          <a:ext cx="1228725" cy="5199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39</xdr:col>
          <xdr:colOff>447675</xdr:colOff>
          <xdr:row>8</xdr:row>
          <xdr:rowOff>66675</xdr:rowOff>
        </xdr:from>
        <xdr:to>
          <xdr:col>40</xdr:col>
          <xdr:colOff>400050</xdr:colOff>
          <xdr:row>9</xdr:row>
          <xdr:rowOff>123825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청년(15세~34)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695325</xdr:colOff>
          <xdr:row>8</xdr:row>
          <xdr:rowOff>57150</xdr:rowOff>
        </xdr:from>
        <xdr:to>
          <xdr:col>41</xdr:col>
          <xdr:colOff>895350</xdr:colOff>
          <xdr:row>9</xdr:row>
          <xdr:rowOff>104775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60세 이상 사람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952500</xdr:colOff>
          <xdr:row>8</xdr:row>
          <xdr:rowOff>57150</xdr:rowOff>
        </xdr:from>
        <xdr:to>
          <xdr:col>42</xdr:col>
          <xdr:colOff>657225</xdr:colOff>
          <xdr:row>9</xdr:row>
          <xdr:rowOff>104775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장애인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752475</xdr:colOff>
          <xdr:row>8</xdr:row>
          <xdr:rowOff>66675</xdr:rowOff>
        </xdr:from>
        <xdr:to>
          <xdr:col>43</xdr:col>
          <xdr:colOff>685800</xdr:colOff>
          <xdr:row>9</xdr:row>
          <xdr:rowOff>85725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경력단절여성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257175</xdr:colOff>
          <xdr:row>6</xdr:row>
          <xdr:rowOff>133350</xdr:rowOff>
        </xdr:from>
        <xdr:to>
          <xdr:col>44</xdr:col>
          <xdr:colOff>142875</xdr:colOff>
          <xdr:row>11</xdr:row>
          <xdr:rowOff>95250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ko-KR" altLang="en-US" sz="900" b="0" i="0" u="none" strike="noStrike" baseline="0">
                  <a:solidFill>
                    <a:srgbClr val="000000"/>
                  </a:solidFill>
                  <a:latin typeface="Malgun Gothic"/>
                  <a:ea typeface="Malgun Gothic"/>
                </a:rPr>
                <a:t>취업자 유형</a:t>
              </a:r>
            </a:p>
          </xdr:txBody>
        </xdr:sp>
        <xdr:clientData/>
      </xdr:twoCellAnchor>
    </mc:Choice>
    <mc:Fallback/>
  </mc:AlternateContent>
  <xdr:twoCellAnchor>
    <xdr:from>
      <xdr:col>29</xdr:col>
      <xdr:colOff>133350</xdr:colOff>
      <xdr:row>3</xdr:row>
      <xdr:rowOff>28575</xdr:rowOff>
    </xdr:from>
    <xdr:to>
      <xdr:col>30</xdr:col>
      <xdr:colOff>9525</xdr:colOff>
      <xdr:row>4</xdr:row>
      <xdr:rowOff>38100</xdr:rowOff>
    </xdr:to>
    <xdr:sp macro="" textlink="">
      <xdr:nvSpPr>
        <xdr:cNvPr id="7" name="화살표: 아래쪽 6">
          <a:extLst>
            <a:ext uri="{FF2B5EF4-FFF2-40B4-BE49-F238E27FC236}">
              <a16:creationId xmlns:a16="http://schemas.microsoft.com/office/drawing/2014/main" id="{00000000-0008-0000-0100-000007000000}"/>
            </a:ext>
          </a:extLst>
        </xdr:cNvPr>
        <xdr:cNvSpPr/>
      </xdr:nvSpPr>
      <xdr:spPr>
        <a:xfrm>
          <a:off x="5381625" y="542925"/>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12</xdr:col>
      <xdr:colOff>85725</xdr:colOff>
      <xdr:row>3</xdr:row>
      <xdr:rowOff>28575</xdr:rowOff>
    </xdr:from>
    <xdr:to>
      <xdr:col>12</xdr:col>
      <xdr:colOff>142875</xdr:colOff>
      <xdr:row>4</xdr:row>
      <xdr:rowOff>38100</xdr:rowOff>
    </xdr:to>
    <xdr:sp macro="" textlink="">
      <xdr:nvSpPr>
        <xdr:cNvPr id="14" name="화살표: 아래쪽 13">
          <a:extLst>
            <a:ext uri="{FF2B5EF4-FFF2-40B4-BE49-F238E27FC236}">
              <a16:creationId xmlns:a16="http://schemas.microsoft.com/office/drawing/2014/main" id="{00000000-0008-0000-0100-00000E000000}"/>
            </a:ext>
          </a:extLst>
        </xdr:cNvPr>
        <xdr:cNvSpPr/>
      </xdr:nvSpPr>
      <xdr:spPr>
        <a:xfrm>
          <a:off x="2257425" y="542925"/>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12</xdr:col>
      <xdr:colOff>85725</xdr:colOff>
      <xdr:row>5</xdr:row>
      <xdr:rowOff>133350</xdr:rowOff>
    </xdr:from>
    <xdr:to>
      <xdr:col>12</xdr:col>
      <xdr:colOff>142875</xdr:colOff>
      <xdr:row>7</xdr:row>
      <xdr:rowOff>0</xdr:rowOff>
    </xdr:to>
    <xdr:sp macro="" textlink="">
      <xdr:nvSpPr>
        <xdr:cNvPr id="15" name="화살표: 아래쪽 14">
          <a:extLst>
            <a:ext uri="{FF2B5EF4-FFF2-40B4-BE49-F238E27FC236}">
              <a16:creationId xmlns:a16="http://schemas.microsoft.com/office/drawing/2014/main" id="{00000000-0008-0000-0100-00000F000000}"/>
            </a:ext>
          </a:extLst>
        </xdr:cNvPr>
        <xdr:cNvSpPr/>
      </xdr:nvSpPr>
      <xdr:spPr>
        <a:xfrm>
          <a:off x="2257425" y="1038225"/>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21</xdr:col>
      <xdr:colOff>123825</xdr:colOff>
      <xdr:row>11</xdr:row>
      <xdr:rowOff>38100</xdr:rowOff>
    </xdr:from>
    <xdr:to>
      <xdr:col>22</xdr:col>
      <xdr:colOff>0</xdr:colOff>
      <xdr:row>12</xdr:row>
      <xdr:rowOff>0</xdr:rowOff>
    </xdr:to>
    <xdr:sp macro="" textlink="">
      <xdr:nvSpPr>
        <xdr:cNvPr id="16" name="화살표: 아래쪽 15">
          <a:extLst>
            <a:ext uri="{FF2B5EF4-FFF2-40B4-BE49-F238E27FC236}">
              <a16:creationId xmlns:a16="http://schemas.microsoft.com/office/drawing/2014/main" id="{00000000-0008-0000-0100-000010000000}"/>
            </a:ext>
          </a:extLst>
        </xdr:cNvPr>
        <xdr:cNvSpPr/>
      </xdr:nvSpPr>
      <xdr:spPr>
        <a:xfrm>
          <a:off x="3924300" y="1876425"/>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21</xdr:col>
      <xdr:colOff>123825</xdr:colOff>
      <xdr:row>15</xdr:row>
      <xdr:rowOff>0</xdr:rowOff>
    </xdr:from>
    <xdr:to>
      <xdr:col>22</xdr:col>
      <xdr:colOff>0</xdr:colOff>
      <xdr:row>16</xdr:row>
      <xdr:rowOff>0</xdr:rowOff>
    </xdr:to>
    <xdr:sp macro="" textlink="">
      <xdr:nvSpPr>
        <xdr:cNvPr id="17" name="화살표: 아래쪽 16">
          <a:extLst>
            <a:ext uri="{FF2B5EF4-FFF2-40B4-BE49-F238E27FC236}">
              <a16:creationId xmlns:a16="http://schemas.microsoft.com/office/drawing/2014/main" id="{00000000-0008-0000-0100-000011000000}"/>
            </a:ext>
          </a:extLst>
        </xdr:cNvPr>
        <xdr:cNvSpPr/>
      </xdr:nvSpPr>
      <xdr:spPr>
        <a:xfrm>
          <a:off x="3924300" y="2571750"/>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32</xdr:col>
      <xdr:colOff>66675</xdr:colOff>
      <xdr:row>15</xdr:row>
      <xdr:rowOff>0</xdr:rowOff>
    </xdr:from>
    <xdr:to>
      <xdr:col>32</xdr:col>
      <xdr:colOff>123825</xdr:colOff>
      <xdr:row>16</xdr:row>
      <xdr:rowOff>0</xdr:rowOff>
    </xdr:to>
    <xdr:sp macro="" textlink="">
      <xdr:nvSpPr>
        <xdr:cNvPr id="18" name="화살표: 아래쪽 17">
          <a:extLst>
            <a:ext uri="{FF2B5EF4-FFF2-40B4-BE49-F238E27FC236}">
              <a16:creationId xmlns:a16="http://schemas.microsoft.com/office/drawing/2014/main" id="{00000000-0008-0000-0100-000012000000}"/>
            </a:ext>
          </a:extLst>
        </xdr:cNvPr>
        <xdr:cNvSpPr/>
      </xdr:nvSpPr>
      <xdr:spPr>
        <a:xfrm>
          <a:off x="5857875" y="2571750"/>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40</xdr:col>
      <xdr:colOff>590550</xdr:colOff>
      <xdr:row>5</xdr:row>
      <xdr:rowOff>66675</xdr:rowOff>
    </xdr:from>
    <xdr:to>
      <xdr:col>40</xdr:col>
      <xdr:colOff>647700</xdr:colOff>
      <xdr:row>6</xdr:row>
      <xdr:rowOff>104775</xdr:rowOff>
    </xdr:to>
    <xdr:sp macro="" textlink="">
      <xdr:nvSpPr>
        <xdr:cNvPr id="19" name="화살표: 아래쪽 18">
          <a:extLst>
            <a:ext uri="{FF2B5EF4-FFF2-40B4-BE49-F238E27FC236}">
              <a16:creationId xmlns:a16="http://schemas.microsoft.com/office/drawing/2014/main" id="{00000000-0008-0000-0100-000013000000}"/>
            </a:ext>
          </a:extLst>
        </xdr:cNvPr>
        <xdr:cNvSpPr/>
      </xdr:nvSpPr>
      <xdr:spPr>
        <a:xfrm>
          <a:off x="9505950" y="971550"/>
          <a:ext cx="57150" cy="2190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85726</xdr:colOff>
      <xdr:row>68</xdr:row>
      <xdr:rowOff>104776</xdr:rowOff>
    </xdr:from>
    <xdr:to>
      <xdr:col>37</xdr:col>
      <xdr:colOff>152400</xdr:colOff>
      <xdr:row>88</xdr:row>
      <xdr:rowOff>28576</xdr:rowOff>
    </xdr:to>
    <xdr:pic>
      <xdr:nvPicPr>
        <xdr:cNvPr id="2" name="그림 1" descr="중소기업 취업자소득세 감면.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85726" y="11163301"/>
          <a:ext cx="6772274" cy="3124200"/>
        </a:xfrm>
        <a:prstGeom prst="rect">
          <a:avLst/>
        </a:prstGeom>
      </xdr:spPr>
    </xdr:pic>
    <xdr:clientData/>
  </xdr:twoCellAnchor>
  <xdr:twoCellAnchor editAs="oneCell">
    <xdr:from>
      <xdr:col>2</xdr:col>
      <xdr:colOff>76200</xdr:colOff>
      <xdr:row>41</xdr:row>
      <xdr:rowOff>19049</xdr:rowOff>
    </xdr:from>
    <xdr:to>
      <xdr:col>8</xdr:col>
      <xdr:colOff>161925</xdr:colOff>
      <xdr:row>44</xdr:row>
      <xdr:rowOff>24678</xdr:rowOff>
    </xdr:to>
    <xdr:pic>
      <xdr:nvPicPr>
        <xdr:cNvPr id="3" name="그림 2" descr="선우회계로고-최종.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438150" y="6962774"/>
          <a:ext cx="1171575" cy="4437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39</xdr:col>
          <xdr:colOff>447675</xdr:colOff>
          <xdr:row>8</xdr:row>
          <xdr:rowOff>66675</xdr:rowOff>
        </xdr:from>
        <xdr:to>
          <xdr:col>40</xdr:col>
          <xdr:colOff>400050</xdr:colOff>
          <xdr:row>9</xdr:row>
          <xdr:rowOff>123825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청년(15세~34)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695325</xdr:colOff>
          <xdr:row>8</xdr:row>
          <xdr:rowOff>57150</xdr:rowOff>
        </xdr:from>
        <xdr:to>
          <xdr:col>41</xdr:col>
          <xdr:colOff>895350</xdr:colOff>
          <xdr:row>9</xdr:row>
          <xdr:rowOff>104775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60세 이상 사람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952500</xdr:colOff>
          <xdr:row>8</xdr:row>
          <xdr:rowOff>57150</xdr:rowOff>
        </xdr:from>
        <xdr:to>
          <xdr:col>42</xdr:col>
          <xdr:colOff>657225</xdr:colOff>
          <xdr:row>9</xdr:row>
          <xdr:rowOff>104775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장애인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752475</xdr:colOff>
          <xdr:row>8</xdr:row>
          <xdr:rowOff>66675</xdr:rowOff>
        </xdr:from>
        <xdr:to>
          <xdr:col>43</xdr:col>
          <xdr:colOff>685800</xdr:colOff>
          <xdr:row>9</xdr:row>
          <xdr:rowOff>85725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경력단절여성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257175</xdr:colOff>
          <xdr:row>6</xdr:row>
          <xdr:rowOff>133350</xdr:rowOff>
        </xdr:from>
        <xdr:to>
          <xdr:col>44</xdr:col>
          <xdr:colOff>142875</xdr:colOff>
          <xdr:row>11</xdr:row>
          <xdr:rowOff>95250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ko-KR" altLang="en-US" sz="900" b="0" i="0" u="none" strike="noStrike" baseline="0">
                  <a:solidFill>
                    <a:srgbClr val="000000"/>
                  </a:solidFill>
                  <a:latin typeface="Malgun Gothic"/>
                  <a:ea typeface="Malgun Gothic"/>
                </a:rPr>
                <a:t>취업자 유형</a:t>
              </a:r>
            </a:p>
          </xdr:txBody>
        </xdr:sp>
        <xdr:clientData/>
      </xdr:twoCellAnchor>
    </mc:Choice>
    <mc:Fallback/>
  </mc:AlternateContent>
  <xdr:twoCellAnchor editAs="oneCell">
    <xdr:from>
      <xdr:col>38</xdr:col>
      <xdr:colOff>542925</xdr:colOff>
      <xdr:row>26</xdr:row>
      <xdr:rowOff>95250</xdr:rowOff>
    </xdr:from>
    <xdr:to>
      <xdr:col>46</xdr:col>
      <xdr:colOff>314325</xdr:colOff>
      <xdr:row>61</xdr:row>
      <xdr:rowOff>87243</xdr:rowOff>
    </xdr:to>
    <xdr:pic>
      <xdr:nvPicPr>
        <xdr:cNvPr id="5" name="그림 4">
          <a:extLst>
            <a:ext uri="{FF2B5EF4-FFF2-40B4-BE49-F238E27FC236}">
              <a16:creationId xmlns:a16="http://schemas.microsoft.com/office/drawing/2014/main" id="{4F568129-6E1D-4152-80E7-CD4CD6CDC32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39025" y="4572000"/>
          <a:ext cx="7772400" cy="56212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676275</xdr:colOff>
      <xdr:row>7</xdr:row>
      <xdr:rowOff>66675</xdr:rowOff>
    </xdr:from>
    <xdr:to>
      <xdr:col>14</xdr:col>
      <xdr:colOff>516281</xdr:colOff>
      <xdr:row>44</xdr:row>
      <xdr:rowOff>85725</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1533525"/>
          <a:ext cx="9441206" cy="777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ter/Downloads/2015&#45380;%20&#44480;&#49549;%20&#50672;&#47568;&#51221;&#49328;%20&#49888;&#52397;&#49436;%20%20-%20&#49440;&#50864;&#54924;&#44228;&#48277;&#51064;%20(&#51452;&#54889;&#44508;)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메모"/>
      <sheetName val="신청서(1)"/>
      <sheetName val="안분"/>
      <sheetName val="야간근로수당"/>
      <sheetName val="위탁아동"/>
      <sheetName val="기부금"/>
      <sheetName val="근로자신청서(간단)"/>
      <sheetName val="근로자신청서(복잡)"/>
      <sheetName val="Sheet1"/>
    </sheetNames>
    <sheetDataSet>
      <sheetData sheetId="0"/>
      <sheetData sheetId="1">
        <row r="48">
          <cell r="BI48">
            <v>0</v>
          </cell>
          <cell r="BJ48">
            <v>5000000</v>
          </cell>
          <cell r="BK48">
            <v>0</v>
          </cell>
          <cell r="BL48">
            <v>0</v>
          </cell>
          <cell r="BM48">
            <v>0.7</v>
          </cell>
          <cell r="BN48">
            <v>0</v>
          </cell>
          <cell r="BO48">
            <v>0</v>
          </cell>
        </row>
        <row r="49">
          <cell r="BI49">
            <v>5000001</v>
          </cell>
          <cell r="BJ49">
            <v>15000000</v>
          </cell>
          <cell r="BK49">
            <v>3500000</v>
          </cell>
          <cell r="BL49">
            <v>5000000</v>
          </cell>
          <cell r="BM49">
            <v>0.4</v>
          </cell>
          <cell r="BN49">
            <v>1500000</v>
          </cell>
          <cell r="BO49">
            <v>-1500000</v>
          </cell>
        </row>
        <row r="50">
          <cell r="BI50">
            <v>15000001</v>
          </cell>
          <cell r="BJ50">
            <v>45000000</v>
          </cell>
          <cell r="BK50">
            <v>7500000</v>
          </cell>
          <cell r="BL50">
            <v>15000000</v>
          </cell>
          <cell r="BM50">
            <v>0.15</v>
          </cell>
          <cell r="BN50">
            <v>5250000</v>
          </cell>
          <cell r="BO50">
            <v>-5250000</v>
          </cell>
        </row>
        <row r="51">
          <cell r="BI51">
            <v>45000001</v>
          </cell>
          <cell r="BJ51">
            <v>100000000</v>
          </cell>
          <cell r="BK51">
            <v>12000000</v>
          </cell>
          <cell r="BL51">
            <v>45000000</v>
          </cell>
          <cell r="BM51">
            <v>0.05</v>
          </cell>
          <cell r="BN51">
            <v>9750000</v>
          </cell>
          <cell r="BO51">
            <v>-9750000</v>
          </cell>
        </row>
        <row r="52">
          <cell r="BI52">
            <v>100000001</v>
          </cell>
          <cell r="BJ52">
            <v>1E+17</v>
          </cell>
          <cell r="BK52">
            <v>14750000</v>
          </cell>
          <cell r="BL52">
            <v>100000000</v>
          </cell>
          <cell r="BM52">
            <v>0.02</v>
          </cell>
          <cell r="BN52">
            <v>12750000</v>
          </cell>
          <cell r="BO52">
            <v>-12750000</v>
          </cell>
        </row>
      </sheetData>
      <sheetData sheetId="2">
        <row r="9">
          <cell r="I9">
            <v>0</v>
          </cell>
          <cell r="J9">
            <v>12000000</v>
          </cell>
          <cell r="K9">
            <v>0.06</v>
          </cell>
          <cell r="L9">
            <v>0</v>
          </cell>
        </row>
        <row r="10">
          <cell r="I10">
            <v>12000001</v>
          </cell>
          <cell r="J10">
            <v>46000000</v>
          </cell>
          <cell r="K10">
            <v>0.15</v>
          </cell>
          <cell r="L10">
            <v>-1080000</v>
          </cell>
        </row>
        <row r="11">
          <cell r="I11">
            <v>46000001</v>
          </cell>
          <cell r="J11">
            <v>88000000</v>
          </cell>
          <cell r="K11">
            <v>0.24</v>
          </cell>
          <cell r="L11">
            <v>-5220000</v>
          </cell>
        </row>
        <row r="12">
          <cell r="I12">
            <v>88000001</v>
          </cell>
          <cell r="J12">
            <v>150000000</v>
          </cell>
          <cell r="K12">
            <v>0.35</v>
          </cell>
          <cell r="L12">
            <v>-14900000</v>
          </cell>
        </row>
        <row r="13">
          <cell r="I13">
            <v>150000001</v>
          </cell>
          <cell r="J13">
            <v>100000000000000</v>
          </cell>
          <cell r="K13">
            <v>0.38</v>
          </cell>
          <cell r="L13">
            <v>-19400000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cafe.daum.net/transtax/Q2Ux/92"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2.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8.xml"/><Relationship Id="rId2" Type="http://schemas.openxmlformats.org/officeDocument/2006/relationships/printerSettings" Target="../printerSettings/printerSettings3.bin"/><Relationship Id="rId1" Type="http://schemas.openxmlformats.org/officeDocument/2006/relationships/hyperlink" Target="http://cafe.daum.net/transtax/Q2Ux/92" TargetMode="External"/><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75"/>
  <sheetViews>
    <sheetView showGridLines="0" topLeftCell="A7" workbookViewId="0">
      <selection activeCell="E5" sqref="E5:G6"/>
    </sheetView>
  </sheetViews>
  <sheetFormatPr defaultRowHeight="16.5"/>
  <cols>
    <col min="1" max="1" width="2.625" customWidth="1"/>
    <col min="2" max="2" width="9" bestFit="1" customWidth="1"/>
    <col min="3" max="3" width="14.5" style="65" customWidth="1"/>
    <col min="4" max="4" width="9.75" bestFit="1" customWidth="1"/>
    <col min="5" max="5" width="6.5" customWidth="1"/>
    <col min="7" max="8" width="11.25" customWidth="1"/>
    <col min="9" max="9" width="9" customWidth="1"/>
    <col min="10" max="10" width="7.625" customWidth="1"/>
    <col min="11" max="11" width="1.375" customWidth="1"/>
    <col min="13" max="13" width="15.25" customWidth="1"/>
    <col min="15" max="16" width="11.125" bestFit="1" customWidth="1"/>
    <col min="19" max="21" width="11.125" bestFit="1" customWidth="1"/>
    <col min="22" max="22" width="12.875" bestFit="1" customWidth="1"/>
    <col min="23" max="23" width="11.125" bestFit="1" customWidth="1"/>
    <col min="25" max="25" width="14" bestFit="1" customWidth="1"/>
    <col min="28" max="28" width="13" bestFit="1" customWidth="1"/>
    <col min="36" max="36" width="11.875" bestFit="1" customWidth="1"/>
    <col min="37" max="37" width="11.25" bestFit="1" customWidth="1"/>
  </cols>
  <sheetData>
    <row r="1" spans="1:37">
      <c r="A1" s="80" t="s">
        <v>154</v>
      </c>
      <c r="C1"/>
    </row>
    <row r="2" spans="1:37">
      <c r="C2"/>
      <c r="U2" s="66"/>
    </row>
    <row r="3" spans="1:37" ht="22.5">
      <c r="A3" s="85" t="s">
        <v>153</v>
      </c>
      <c r="B3" s="79"/>
      <c r="C3" s="79"/>
      <c r="D3" s="79"/>
      <c r="E3" s="79"/>
      <c r="F3" s="79"/>
      <c r="G3" s="79"/>
      <c r="H3" s="79"/>
      <c r="I3" s="79"/>
      <c r="J3" s="79"/>
      <c r="K3" s="79"/>
      <c r="U3" s="66" t="s">
        <v>214</v>
      </c>
    </row>
    <row r="4" spans="1:37">
      <c r="C4"/>
      <c r="U4" s="66" t="s">
        <v>217</v>
      </c>
    </row>
    <row r="5" spans="1:37">
      <c r="A5" s="194" t="s">
        <v>147</v>
      </c>
      <c r="B5" s="195"/>
      <c r="C5" s="195"/>
      <c r="D5" s="76" t="s">
        <v>148</v>
      </c>
      <c r="E5" s="196" t="s">
        <v>158</v>
      </c>
      <c r="F5" s="197"/>
      <c r="G5" s="198"/>
      <c r="H5" s="76" t="s">
        <v>150</v>
      </c>
      <c r="I5" s="78"/>
      <c r="J5" s="78"/>
      <c r="K5" s="78"/>
      <c r="U5" s="66" t="s">
        <v>218</v>
      </c>
      <c r="V5" t="s">
        <v>231</v>
      </c>
    </row>
    <row r="6" spans="1:37">
      <c r="A6" s="194"/>
      <c r="B6" s="195"/>
      <c r="C6" s="195"/>
      <c r="D6" s="77"/>
      <c r="E6" s="180"/>
      <c r="F6" s="180"/>
      <c r="G6" s="199"/>
      <c r="H6" s="181">
        <v>3128512345</v>
      </c>
      <c r="I6" s="182"/>
      <c r="J6" s="182"/>
      <c r="K6" s="182"/>
      <c r="U6" s="66" t="s">
        <v>219</v>
      </c>
    </row>
    <row r="7" spans="1:37">
      <c r="A7" s="194"/>
      <c r="B7" s="195"/>
      <c r="C7" s="195"/>
      <c r="D7" s="76" t="s">
        <v>149</v>
      </c>
      <c r="E7" s="78"/>
      <c r="F7" s="183" t="s">
        <v>159</v>
      </c>
      <c r="G7" s="183"/>
      <c r="H7" s="183"/>
      <c r="I7" s="183"/>
      <c r="J7" s="183"/>
      <c r="K7" s="78"/>
      <c r="U7" s="66"/>
    </row>
    <row r="8" spans="1:37">
      <c r="A8" s="194"/>
      <c r="B8" s="195"/>
      <c r="C8" s="195"/>
      <c r="D8" s="77"/>
      <c r="E8" s="184" t="s">
        <v>160</v>
      </c>
      <c r="F8" s="184"/>
      <c r="G8" s="184"/>
      <c r="H8" s="75" t="s">
        <v>151</v>
      </c>
      <c r="I8" s="180" t="s">
        <v>161</v>
      </c>
      <c r="J8" s="180"/>
      <c r="K8" s="75" t="s">
        <v>152</v>
      </c>
      <c r="U8" s="66"/>
    </row>
    <row r="9" spans="1:37" ht="11.25" customHeight="1">
      <c r="A9" s="75"/>
      <c r="B9" s="75"/>
      <c r="C9" s="75"/>
      <c r="D9" s="75"/>
      <c r="E9" s="75"/>
      <c r="F9" s="75"/>
      <c r="G9" s="75"/>
      <c r="H9" s="75"/>
      <c r="I9" s="75"/>
      <c r="J9" s="75"/>
      <c r="K9" s="75"/>
    </row>
    <row r="10" spans="1:37" ht="11.25" customHeight="1">
      <c r="A10" s="81"/>
      <c r="B10" s="81"/>
      <c r="C10" s="81"/>
      <c r="D10" s="81"/>
      <c r="E10" s="81"/>
      <c r="F10" s="81"/>
      <c r="G10" s="81"/>
      <c r="H10" s="81"/>
      <c r="I10" s="81"/>
      <c r="J10" s="81"/>
      <c r="K10" s="81"/>
      <c r="W10" t="s">
        <v>177</v>
      </c>
    </row>
    <row r="11" spans="1:37">
      <c r="A11" s="82" t="s">
        <v>146</v>
      </c>
      <c r="B11" s="81"/>
      <c r="C11" s="81"/>
      <c r="D11" s="81"/>
      <c r="E11" s="81"/>
      <c r="F11" s="81"/>
      <c r="G11" s="81"/>
      <c r="H11" s="81"/>
      <c r="I11" s="81"/>
      <c r="J11" s="81"/>
      <c r="K11" s="81"/>
    </row>
    <row r="12" spans="1:37" ht="66" customHeight="1">
      <c r="A12" s="83" t="s">
        <v>137</v>
      </c>
      <c r="B12" s="104" t="s">
        <v>138</v>
      </c>
      <c r="C12" s="105" t="s">
        <v>139</v>
      </c>
      <c r="D12" s="104" t="s">
        <v>140</v>
      </c>
      <c r="E12" s="105" t="s">
        <v>141</v>
      </c>
      <c r="F12" s="73" t="s">
        <v>142</v>
      </c>
      <c r="G12" s="74" t="s">
        <v>145</v>
      </c>
      <c r="H12" s="72" t="s">
        <v>143</v>
      </c>
      <c r="I12" s="185" t="s">
        <v>144</v>
      </c>
      <c r="J12" s="186"/>
      <c r="K12" s="186"/>
      <c r="S12" s="63" t="s">
        <v>175</v>
      </c>
      <c r="U12" s="63" t="s">
        <v>169</v>
      </c>
      <c r="W12" t="s">
        <v>176</v>
      </c>
    </row>
    <row r="13" spans="1:37" ht="24" customHeight="1" thickBot="1">
      <c r="A13" s="187">
        <v>1</v>
      </c>
      <c r="B13" s="189" t="s">
        <v>439</v>
      </c>
      <c r="C13" s="190">
        <v>9201011227818</v>
      </c>
      <c r="D13" s="191">
        <v>43101</v>
      </c>
      <c r="E13" s="192" t="s">
        <v>213</v>
      </c>
      <c r="F13" s="178" t="str">
        <f>DATEDIF(M14,D13+1,"Y")&amp;"년 "&amp;DATEDIF(M14,D13+1,"YM")&amp;"월 "&amp;IF(OR(AND(TEXT(M14,"dd")="01",TEXT(EOMONTH(D13,0),"dd")=TEXT(D13,"dd")),TEXT(TEXT(D13,"dd")+1,"dd")=TEXT(M14,"dd")),"",DATEDIF(M14,D13,"MD")+1&amp;"일")</f>
        <v>26년 0월 1일</v>
      </c>
      <c r="G13" s="96" t="str">
        <f>IF(OR(O14="",P14=""),"",DATEDIF(O14,P14+1,"Y")&amp;"년 "&amp;DATEDIF(O14,P14+1,"YM")&amp;"월 "&amp;IF(OR(AND(TEXT(O14,"dd")="01",TEXT(EOMONTH(P14,0),"dd")=TEXT(P14,"dd")),TEXT(TEXT(P14,"dd")+1,"dd")=TEXT(O14,"dd")),"",DATEDIF(O14,P14,"MD")+1&amp;"일"))</f>
        <v xml:space="preserve">1년 6월 </v>
      </c>
      <c r="H13" s="97" t="str">
        <f>IF(OR(O14="",P14=""),"",TEXT(DATE(YEAR(D13-M14),MONTH(D13-M14),DAY(D13-M14))-DATE(YEAR(P14-O14),MONTH(P14-O14),DAY(P14-O14)),"yy년")&amp;VALUE(TEXT(DATE(YEAR(D13-M14),MONTH(D13-M14),DAY(D13-M14))-DATE(YEAR(P14-O14),MONTH(P14-O14),DAY(P14-O14)),"mm")-1)&amp;TEXT(DATE(YEAR(D13-M14),MONTH(D13-M14),DAY(D13-M14))-DATE(YEAR(P14-O14),MONTH(P14-O14),DAY(P14-O14)),"월dd일"))</f>
        <v>24년6월03일</v>
      </c>
      <c r="I13" s="67" t="s">
        <v>128</v>
      </c>
      <c r="J13" s="166" t="s">
        <v>129</v>
      </c>
      <c r="K13" s="167"/>
      <c r="M13" s="87" t="s">
        <v>167</v>
      </c>
      <c r="O13" s="100" t="s">
        <v>168</v>
      </c>
      <c r="P13" s="100" t="s">
        <v>197</v>
      </c>
      <c r="S13" s="92">
        <v>40909</v>
      </c>
      <c r="T13" s="92"/>
      <c r="U13" s="92">
        <v>41640</v>
      </c>
      <c r="V13" s="92"/>
      <c r="W13" s="92">
        <v>42370</v>
      </c>
      <c r="Y13" s="46" t="s">
        <v>106</v>
      </c>
      <c r="Z13" s="46" t="s">
        <v>105</v>
      </c>
      <c r="AA13" s="46" t="s">
        <v>104</v>
      </c>
      <c r="AB13" s="46" t="s">
        <v>103</v>
      </c>
      <c r="AC13" s="46" t="s">
        <v>102</v>
      </c>
      <c r="AD13" s="46" t="s">
        <v>101</v>
      </c>
      <c r="AE13" s="46" t="s">
        <v>100</v>
      </c>
      <c r="AF13" s="46" t="s">
        <v>99</v>
      </c>
      <c r="AG13" s="46" t="s">
        <v>98</v>
      </c>
      <c r="AH13" s="46" t="s">
        <v>97</v>
      </c>
      <c r="AI13" s="46" t="s">
        <v>96</v>
      </c>
      <c r="AJ13" s="46" t="s">
        <v>95</v>
      </c>
      <c r="AK13" s="46" t="s">
        <v>94</v>
      </c>
    </row>
    <row r="14" spans="1:37" ht="24" customHeight="1" thickBot="1">
      <c r="A14" s="188"/>
      <c r="B14" s="171"/>
      <c r="C14" s="173"/>
      <c r="D14" s="175"/>
      <c r="E14" s="177"/>
      <c r="F14" s="179"/>
      <c r="G14" s="98">
        <f>IF(AND(D13&gt;=43101,E13="청년"),90%,VLOOKUP(D13,$S$20:$V$23,3))</f>
        <v>0.9</v>
      </c>
      <c r="H14" s="99" t="str">
        <f>VLOOKUP(D13,$S$20:$V$23,4)</f>
        <v>150만원 한도</v>
      </c>
      <c r="I14" s="90">
        <f>D13</f>
        <v>43101</v>
      </c>
      <c r="J14" s="168">
        <f>IF(I14="","",IF(AND(E13="청년",D13&gt;=43101),IF(TEXT(I14,"dd")="01",EOMONTH(I14,59),EOMONTH(I14,60)),IF(TEXT(I14,"dd")="01",EOMONTH(I14,35),EOMONTH(I14,36))))</f>
        <v>44926</v>
      </c>
      <c r="K14" s="169"/>
      <c r="M14" s="89">
        <f>IF(OR(MID(C13,LEN(CLEAN(C13))-6,1)&lt;="2",MID(C13,LEN(CLEAN(C13))-6,1)="5",MID(C13,LEN(CLEAN(C13))-6,1)="6"),DATE(MID(C13,1,2),MID(C13,3,2),MID(C13,5,2)),CHOOSE(14-LEN(CLEAN(C13)),DATE(MID(C13,1,2)+100,MID(C13,3,2),MID(C13,5,2)),DATE(MID(C13,1,1)+100,MID(C13,2,2),MID(C13,4,2)),DATE(2000,MID(C13,1,2),MID(C13,3,2)),DATE(2000,MID(C13,1,1),MID(C13,2,2))))</f>
        <v>33604</v>
      </c>
      <c r="O14" s="102">
        <v>40544</v>
      </c>
      <c r="P14" s="103">
        <v>41090</v>
      </c>
      <c r="S14" s="92">
        <v>41639</v>
      </c>
      <c r="T14" s="92"/>
      <c r="U14" s="92">
        <v>42369</v>
      </c>
      <c r="V14" s="92"/>
      <c r="W14" s="92">
        <v>43465</v>
      </c>
      <c r="Y14" s="43">
        <f>IF(LEN(CLEAN(C13))=10,IF(AND(VALUE(MID(C13,4,1))&gt;=1,VALUE(MID(C13,4,1))&lt;=4),MOD(11-MOD(0*2+0*3+0*4+MID(C13,1,1)*5+MID(C13,2,1)*6+MID(C13,3,1)*7+MID(C13,4,1)*8+MID(C13,5,1)*9+MID(C13,6,1)*2+MID(C13,7,1)*3+MID(C13,8,1)*4+MID(C13,9,1)*5,11),10),IF(AND(VALUE(MID(C13,4,1))&gt;=5,VALUE(MID(C13,4,1))&lt;=8),MOD(11-MOD(0*2+0*3+0*4+MID(C13,1,1)*5+MID(C13,2,1)*6+MID(C13,3,1)*7+MID(C13,4,1)*8+MID(C13,5,1)*9+MID(C13,6,1)*2+MID(C13,7,1)*3+MID(C13,8,1)*4+MID(C13,9,1)*5,11),10),"오류")),IF(LEN(CLEAN(C13))=11,IF(AND(VALUE(MID(C13,5,1))&gt;=1,VALUE(MID(C13,5,1))&lt;=4),MOD(11-MOD(0*2+0*3+MID(C13,1,1)*4+MID(C13,2,1)*5+MID(C13,3,1)*6+MID(C13,4,1)*7+MID(C13,5,1)*8+MID(C13,6,1)*9+MID(C13,7,1)*2+MID(C13,8,1)*3+MID(C13,9,1)*4+MID(C13,10,1)*5,11),10),IF(AND(VALUE(MID(C13,5,1))&gt;=5,VALUE(MID(C13,5,1))&lt;=8),MOD(11-MOD(0*2+0*3+MID(C13,1,1)*4+MID(C13,2,1)*5+MID(C13,3,1)*6+MID(C13,4,1)*7+MID(C13,5,1)*8+MID(C13,6,1)*9+MID(C13,7,1)*2+MID(C13,8,1)*3+MID(C13,9,1)*4+MID(C13,10,1)*5,11),10),"오류")),IF(LEN(CLEAN(C13))=12,IF(AND(VALUE(MID(C13,6,1))&gt;=1,VALUE(MID(C13,6,1))&lt;=4),MOD(11-MOD(0*2+MID(C13,1,1)*3+MID(C13,2,1)*4+MID(C13,3,1)*5+MID(C13,4,1)*6+MID(C13,5,1)*7+MID(C13,6,1)*8+MID(C13,7,1)*9+MID(C13,8,1)*2+MID(C13,9,1)*3+MID(C13,10,1)*4+MID(C13,11,1)*5,11),10),IF(AND(VALUE(MID(C13,7,1))&gt;=5,VALUE(MID(C13,7,1))&lt;=8),MOD(11-MOD(0*2+MID(C13,1,1)*3+MID(C13,2,1)*4+MID(C13,3,1)*5+MID(C13,4,1)*6+MID(C13,5,1)*7+MID(C13,6,1)*8+MID(C13,7,1)*9+MID(C13,8,1)*2+MID(C13,9,1)*3+MID(C13,10,1)*4+MID(C13,11,1)*5,11),10),"오류")),IF(AND(VALUE(MID(C13,7,1))&gt;=1,VALUE(MID(C13,7,1))&lt;=4),MOD(11-MOD(MID(C13,1,1)*2+MID(C13,2,1)*3+MID(C13,3,1)*4+MID(C13,4,1)*5+MID(C13,5,1)*6+MID(C13,6,1)*7+MID(C13,7,1)*8+MID(C13,8,1)*9+MID(C13,9,1)*2+MID(C13,10,1)*3+MID(C13,11,1)*4+MID(C13,12,1)*5,11),10),IF(AND(VALUE(MID(C13,7,1))&gt;=5,VALUE(MID(C13,7,1))&lt;=8),IF(LEN(CLEAN(C13))=12,MOD(MOD(11-MOD(0*2+MID(C13,1,1)*3+MID(C13,2,1)*4+MID(C13,3,1)*5+MID(C13,4,1)*6+MID(C13,5,1)*7+MID(C13,6,1)*8+MID(C13,7,1)*9+MID(C13,8,1)*2+MID(C13,9,1)*3+MID(C13,10,1)*4+MID(C13,11,1)*5,11),10)+2,10),MOD(MOD(11-MOD(MID(C13,1,1)*2+MID(C13,2,1)*3+MID(C13,3,1)*4+MID(C13,4,1)*5+MID(C13,5,1)*6+MID(C13,6,1)*7+MID(C13,7,1)*8+MID(C13,8,1)*9+MID(C13,9,1)*2+MID(C13,10,1)*3+MID(C13,11,1)*4+MID(C13,12,1)*5,11),10)+2,10)))))))</f>
        <v>8</v>
      </c>
      <c r="Z14" s="43" t="str">
        <f>IF(INT(RIGHT(C13,1))=Y14,"OK","주민오류")</f>
        <v>OK</v>
      </c>
      <c r="AA14" s="44">
        <f ca="1">DATEDIF(IF(OR(MID(C13,LEN(CLEAN(C13))-6,1)&lt;="2",MID(C13,LEN(CLEAN(C13))-6,1)="5",MID(C13,LEN(CLEAN(C13))-6,1)="6"),DATE(MID(C13,1,2),MID(C13,3,2),MID(C13,5,2)),CHOOSE(14-LEN(CLEAN(C13)), DATE(MID(C13,1,2)+100,MID(C13,3,2),MID(C13,5,2)), DATE(MID(C13,1,1)+100,MID(C13,2,2),MID(C13,4,2)),DATE(2000,MID(C13,1,2),MID(C13,3,2)),DATE(2000,MID(C13,1,1),MID(C13,2,2)))),TODAY(),"y")</f>
        <v>29</v>
      </c>
      <c r="AB14" s="45">
        <f>D13</f>
        <v>43101</v>
      </c>
      <c r="AC14" s="44">
        <f>DATEDIF(IF(OR(MID(C13,LEN(CLEAN(C13))-6,1)&lt;="2",MID(C13,LEN(CLEAN(C13))-6,1)="5",MID(C13,LEN(CLEAN(C13))-6,1)="6"),DATE(MID(C13,1,2),MID(C13,3,2),MID(C13,5,2)),CHOOSE(14-LEN(CLEAN(C13)), DATE(MID(C13,1,2)+100,MID(C13,3,2),MID(C13,5,2)), DATE(MID(C13,1,1)+100,MID(C13,2,2),MID(C13,4,2)),DATE(2000,MID(C13,1,2),MID(C13,3,2)),DATE(2000,MID(C13,1,1),MID(C13,2,2)))),AB14,"y")</f>
        <v>26</v>
      </c>
      <c r="AD14" s="43" t="str">
        <f>CHOOSE(14-LEN(CLEAN(C13)),CHOOSE(MID(C13,7,1),"남","여","남","여","남","여","남","여","남","여"),CHOOSE(MID(C13,6,1),"남","여","남","여","남","여","남","여","남","여"),CHOOSE(MID(C13,5,1),"남","여","남","여","남","여","남","여","남","여"),CHOOSE(MID(C13,4,1),"남","여","남","여","남","여","남","여","남","여"),CHOOSE(MID(C13,3,1),"남","여","남","여","남","여","남","여","남","여"))</f>
        <v>남</v>
      </c>
      <c r="AE14" s="43" t="str">
        <f>CHOOSE(14-LEN(CLEAN(C13)),MID(C13,7,1),MID(C13,6,1),MID(C13,5,1),MID(C13,4,1))</f>
        <v>1</v>
      </c>
      <c r="AF14" s="43" t="str">
        <f>CHOOSE(AE14,"내국인","내국인","내국인","내국인","외국인","외국인","외국인","외국인")</f>
        <v>내국인</v>
      </c>
      <c r="AG14" s="43" t="str">
        <f>IF(AF14="외국인","고용허가체크","")</f>
        <v/>
      </c>
      <c r="AH14" s="43">
        <f>IF(LEN(CLEAN(C13))=12,MOD(MID(C13,7,1)*10+MID(C13,8,1),2),MOD(MID(C13,8,1)*10+MID(C13,9,1),2))</f>
        <v>0</v>
      </c>
      <c r="AI14" s="43" t="str">
        <f>IF(AH14=0,"OK","")</f>
        <v>OK</v>
      </c>
      <c r="AJ14" s="43">
        <f>LEN(CLEAN(C13))</f>
        <v>13</v>
      </c>
      <c r="AK14" s="42" t="str">
        <f>IF(AF14="외국인",VLOOKUP(VALUE(MID(C13,12,1)),$M$10:$N$12,2),"")</f>
        <v/>
      </c>
    </row>
    <row r="15" spans="1:37" ht="24" customHeight="1" thickBot="1">
      <c r="A15" s="187">
        <f>A13+1</f>
        <v>2</v>
      </c>
      <c r="B15" s="170" t="s">
        <v>199</v>
      </c>
      <c r="C15" s="172">
        <v>5012251466628</v>
      </c>
      <c r="D15" s="174">
        <v>40909</v>
      </c>
      <c r="E15" s="176" t="s">
        <v>216</v>
      </c>
      <c r="F15" s="178" t="str">
        <f t="shared" ref="F15" si="0">DATEDIF(M16,D15+1,"Y")&amp;"년 "&amp;DATEDIF(M16,D15+1,"YM")&amp;"월 "&amp;IF(OR(AND(TEXT(M16,"dd")="01",TEXT(EOMONTH(D15,0),"dd")=TEXT(D15,"dd")),TEXT(TEXT(D15,"dd")+1,"dd")=TEXT(M16,"dd")),"",DATEDIF(M16,D15,"MD")+1&amp;"일")</f>
        <v>61년 0월 8일</v>
      </c>
      <c r="G15" s="96" t="str">
        <f>IF(OR(O16="",P16=""),"",DATEDIF(O16,P16+1,"Y")&amp;"년 "&amp;DATEDIF(O16,P16+1,"YM")&amp;"월 "&amp;IF(OR(AND(TEXT(O16,"dd")="01",TEXT(EOMONTH(P16,0),"dd")=TEXT(P16,"dd")),TEXT(TEXT(P16,"dd")+1,"dd")=TEXT(O16,"dd")),"",DATEDIF(O16,P16,"MD")+1&amp;"일"))</f>
        <v/>
      </c>
      <c r="H15" s="97" t="str">
        <f>IF(OR(O16="",P16=""),"",TEXT(DATE(YEAR(D15-M16),MONTH(D15-M16),DAY(D15-M16))-DATE(YEAR(P16-O16),MONTH(P16-O16),DAY(P16-O16)),"yy년")&amp;VALUE(TEXT(DATE(YEAR(D15-M16),MONTH(D15-M16),DAY(D15-M16))-DATE(YEAR(P16-O16),MONTH(P16-O16),DAY(P16-O16)),"mm")-1)&amp;TEXT(DATE(YEAR(D15-M16),MONTH(D15-M16),DAY(D15-M16))-DATE(YEAR(P16-O16),MONTH(P16-O16),DAY(P16-O16)),"월dd일"))</f>
        <v/>
      </c>
      <c r="I15" s="67" t="s">
        <v>136</v>
      </c>
      <c r="J15" s="166" t="s">
        <v>129</v>
      </c>
      <c r="K15" s="167"/>
      <c r="M15" s="87" t="s">
        <v>167</v>
      </c>
      <c r="O15" s="101" t="s">
        <v>168</v>
      </c>
      <c r="P15" s="100" t="s">
        <v>197</v>
      </c>
      <c r="Y15" s="46" t="s">
        <v>106</v>
      </c>
      <c r="Z15" s="46" t="s">
        <v>105</v>
      </c>
      <c r="AA15" s="46" t="s">
        <v>104</v>
      </c>
      <c r="AB15" s="46" t="s">
        <v>103</v>
      </c>
      <c r="AC15" s="46" t="s">
        <v>102</v>
      </c>
      <c r="AD15" s="46" t="s">
        <v>101</v>
      </c>
      <c r="AE15" s="46" t="s">
        <v>100</v>
      </c>
      <c r="AF15" s="46" t="s">
        <v>99</v>
      </c>
      <c r="AG15" s="46" t="s">
        <v>98</v>
      </c>
      <c r="AH15" s="46" t="s">
        <v>97</v>
      </c>
      <c r="AI15" s="46" t="s">
        <v>96</v>
      </c>
      <c r="AJ15" s="46" t="s">
        <v>95</v>
      </c>
      <c r="AK15" s="46" t="s">
        <v>94</v>
      </c>
    </row>
    <row r="16" spans="1:37" ht="24" customHeight="1" thickBot="1">
      <c r="A16" s="188"/>
      <c r="B16" s="171"/>
      <c r="C16" s="173"/>
      <c r="D16" s="175"/>
      <c r="E16" s="177"/>
      <c r="F16" s="179"/>
      <c r="G16" s="98">
        <f>IF(AND(D15&gt;=43101,E15="청년"),90%,VLOOKUP(D15,$S$20:$V$23,3))</f>
        <v>1</v>
      </c>
      <c r="H16" s="99" t="str">
        <f>VLOOKUP(D15,$S$20:$V$23,4)</f>
        <v>한도없음</v>
      </c>
      <c r="I16" s="90">
        <f>D15</f>
        <v>40909</v>
      </c>
      <c r="J16" s="168">
        <f>IF(I16="","",IF(AND(E15="청년",D15&gt;=43101),IF(TEXT(I16,"dd")="01",EOMONTH(I16,59),EOMONTH(I16,60)),IF(TEXT(I16,"dd")="01",EOMONTH(I16,35),EOMONTH(I16,36))))</f>
        <v>42004</v>
      </c>
      <c r="K16" s="169"/>
      <c r="M16" s="89">
        <f>IF(OR(MID(C15,LEN(CLEAN(C15))-6,1)&lt;="2",MID(C15,LEN(CLEAN(C15))-6,1)="5",MID(C15,LEN(CLEAN(C15))-6,1)="6"),DATE(MID(C15,1,2),MID(C15,3,2),MID(C15,5,2)),CHOOSE(14-LEN(CLEAN(C15)),DATE(MID(C15,1,2)+100,MID(C15,3,2),MID(C15,5,2)),DATE(MID(C15,1,1)+100,MID(C15,2,2),MID(C15,4,2)),DATE(2000,MID(C15,1,2),MID(C15,3,2)),DATE(2000,MID(C15,1,1),MID(C15,2,2))))</f>
        <v>18622</v>
      </c>
      <c r="O16" s="102"/>
      <c r="P16" s="103"/>
      <c r="S16" s="91">
        <v>1</v>
      </c>
      <c r="U16" s="91">
        <v>0.5</v>
      </c>
      <c r="W16" s="91">
        <v>0.7</v>
      </c>
      <c r="Y16" s="43">
        <f>IF(LEN(CLEAN(C15))=10,IF(AND(VALUE(MID(C15,4,1))&gt;=1,VALUE(MID(C15,4,1))&lt;=4),MOD(11-MOD(0*2+0*3+0*4+MID(C15,1,1)*5+MID(C15,2,1)*6+MID(C15,3,1)*7+MID(C15,4,1)*8+MID(C15,5,1)*9+MID(C15,6,1)*2+MID(C15,7,1)*3+MID(C15,8,1)*4+MID(C15,9,1)*5,11),10),IF(AND(VALUE(MID(C15,4,1))&gt;=5,VALUE(MID(C15,4,1))&lt;=8),MOD(11-MOD(0*2+0*3+0*4+MID(C15,1,1)*5+MID(C15,2,1)*6+MID(C15,3,1)*7+MID(C15,4,1)*8+MID(C15,5,1)*9+MID(C15,6,1)*2+MID(C15,7,1)*3+MID(C15,8,1)*4+MID(C15,9,1)*5,11),10),"오류")),IF(LEN(CLEAN(C15))=11,IF(AND(VALUE(MID(C15,5,1))&gt;=1,VALUE(MID(C15,5,1))&lt;=4),MOD(11-MOD(0*2+0*3+MID(C15,1,1)*4+MID(C15,2,1)*5+MID(C15,3,1)*6+MID(C15,4,1)*7+MID(C15,5,1)*8+MID(C15,6,1)*9+MID(C15,7,1)*2+MID(C15,8,1)*3+MID(C15,9,1)*4+MID(C15,10,1)*5,11),10),IF(AND(VALUE(MID(C15,5,1))&gt;=5,VALUE(MID(C15,5,1))&lt;=8),MOD(11-MOD(0*2+0*3+MID(C15,1,1)*4+MID(C15,2,1)*5+MID(C15,3,1)*6+MID(C15,4,1)*7+MID(C15,5,1)*8+MID(C15,6,1)*9+MID(C15,7,1)*2+MID(C15,8,1)*3+MID(C15,9,1)*4+MID(C15,10,1)*5,11),10),"오류")),IF(LEN(CLEAN(C15))=12,IF(AND(VALUE(MID(C15,6,1))&gt;=1,VALUE(MID(C15,6,1))&lt;=4),MOD(11-MOD(0*2+MID(C15,1,1)*3+MID(C15,2,1)*4+MID(C15,3,1)*5+MID(C15,4,1)*6+MID(C15,5,1)*7+MID(C15,6,1)*8+MID(C15,7,1)*9+MID(C15,8,1)*2+MID(C15,9,1)*3+MID(C15,10,1)*4+MID(C15,11,1)*5,11),10),IF(AND(VALUE(MID(C15,7,1))&gt;=5,VALUE(MID(C15,7,1))&lt;=8),MOD(11-MOD(0*2+MID(C15,1,1)*3+MID(C15,2,1)*4+MID(C15,3,1)*5+MID(C15,4,1)*6+MID(C15,5,1)*7+MID(C15,6,1)*8+MID(C15,7,1)*9+MID(C15,8,1)*2+MID(C15,9,1)*3+MID(C15,10,1)*4+MID(C15,11,1)*5,11),10),"오류")),IF(AND(VALUE(MID(C15,7,1))&gt;=1,VALUE(MID(C15,7,1))&lt;=4),MOD(11-MOD(MID(C15,1,1)*2+MID(C15,2,1)*3+MID(C15,3,1)*4+MID(C15,4,1)*5+MID(C15,5,1)*6+MID(C15,6,1)*7+MID(C15,7,1)*8+MID(C15,8,1)*9+MID(C15,9,1)*2+MID(C15,10,1)*3+MID(C15,11,1)*4+MID(C15,12,1)*5,11),10),IF(AND(VALUE(MID(C15,7,1))&gt;=5,VALUE(MID(C15,7,1))&lt;=8),IF(LEN(CLEAN(C15))=12,MOD(MOD(11-MOD(0*2+MID(C15,1,1)*3+MID(C15,2,1)*4+MID(C15,3,1)*5+MID(C15,4,1)*6+MID(C15,5,1)*7+MID(C15,6,1)*8+MID(C15,7,1)*9+MID(C15,8,1)*2+MID(C15,9,1)*3+MID(C15,10,1)*4+MID(C15,11,1)*5,11),10)+2,10),MOD(MOD(11-MOD(MID(C15,1,1)*2+MID(C15,2,1)*3+MID(C15,3,1)*4+MID(C15,4,1)*5+MID(C15,5,1)*6+MID(C15,6,1)*7+MID(C15,7,1)*8+MID(C15,8,1)*9+MID(C15,9,1)*2+MID(C15,10,1)*3+MID(C15,11,1)*4+MID(C15,12,1)*5,11),10)+2,10)))))))</f>
        <v>8</v>
      </c>
      <c r="Z16" s="43" t="str">
        <f>IF(INT(RIGHT(C15,1))=Y16,"OK","주민오류")</f>
        <v>OK</v>
      </c>
      <c r="AA16" s="44">
        <f ca="1">DATEDIF(IF(OR(MID(C15,LEN(CLEAN(C15))-6,1)&lt;="2",MID(C15,LEN(CLEAN(C15))-6,1)="5",MID(C15,LEN(CLEAN(C15))-6,1)="6"),DATE(MID(C15,1,2),MID(C15,3,2),MID(C15,5,2)),CHOOSE(14-LEN(CLEAN(C15)), DATE(MID(C15,1,2)+100,MID(C15,3,2),MID(C15,5,2)), DATE(MID(C15,1,1)+100,MID(C15,2,2),MID(C15,4,2)),DATE(2000,MID(C15,1,2),MID(C15,3,2)),DATE(2000,MID(C15,1,1),MID(C15,2,2)))),TODAY(),"y")</f>
        <v>70</v>
      </c>
      <c r="AB16" s="45">
        <f>D15</f>
        <v>40909</v>
      </c>
      <c r="AC16" s="44">
        <f>DATEDIF(IF(OR(MID(C15,LEN(CLEAN(C15))-6,1)&lt;="2",MID(C15,LEN(CLEAN(C15))-6,1)="5",MID(C15,LEN(CLEAN(C15))-6,1)="6"),DATE(MID(C15,1,2),MID(C15,3,2),MID(C15,5,2)),CHOOSE(14-LEN(CLEAN(C15)), DATE(MID(C15,1,2)+100,MID(C15,3,2),MID(C15,5,2)), DATE(MID(C15,1,1)+100,MID(C15,2,2),MID(C15,4,2)),DATE(2000,MID(C15,1,2),MID(C15,3,2)),DATE(2000,MID(C15,1,1),MID(C15,2,2)))),AB16,"y")</f>
        <v>61</v>
      </c>
      <c r="AD16" s="43" t="str">
        <f>CHOOSE(14-LEN(CLEAN(C15)),CHOOSE(MID(C15,7,1),"남","여","남","여","남","여","남","여","남","여"),CHOOSE(MID(C15,6,1),"남","여","남","여","남","여","남","여","남","여"),CHOOSE(MID(C15,5,1),"남","여","남","여","남","여","남","여","남","여"),CHOOSE(MID(C15,4,1),"남","여","남","여","남","여","남","여","남","여"),CHOOSE(MID(C15,3,1),"남","여","남","여","남","여","남","여","남","여"))</f>
        <v>남</v>
      </c>
      <c r="AE16" s="43" t="str">
        <f>CHOOSE(14-LEN(CLEAN(C15)),MID(C15,7,1),MID(C15,6,1),MID(C15,5,1),MID(C15,4,1))</f>
        <v>1</v>
      </c>
      <c r="AF16" s="43" t="str">
        <f>CHOOSE(AE16,"내국인","내국인","내국인","내국인","외국인","외국인","외국인","외국인")</f>
        <v>내국인</v>
      </c>
      <c r="AG16" s="43" t="str">
        <f>IF(AF16="외국인","고용허가체크","")</f>
        <v/>
      </c>
      <c r="AH16" s="43">
        <f>IF(LEN(CLEAN(C15))=12,MOD(MID(C15,7,1)*10+MID(C15,8,1),2),MOD(MID(C15,8,1)*10+MID(C15,9,1),2))</f>
        <v>0</v>
      </c>
      <c r="AI16" s="43" t="str">
        <f>IF(AH16=0,"OK","")</f>
        <v>OK</v>
      </c>
      <c r="AJ16" s="43">
        <f>LEN(CLEAN(C15))</f>
        <v>13</v>
      </c>
      <c r="AK16" s="42" t="str">
        <f>IF(AF16="외국인",VLOOKUP(VALUE(MID(C15,12,1)),$M$10:$N$12,2),"")</f>
        <v/>
      </c>
    </row>
    <row r="17" spans="1:37" ht="24" customHeight="1" thickBot="1">
      <c r="A17" s="187">
        <f>A15+1</f>
        <v>3</v>
      </c>
      <c r="B17" s="170" t="s">
        <v>200</v>
      </c>
      <c r="C17" s="172">
        <v>7301011234563</v>
      </c>
      <c r="D17" s="174">
        <v>41640</v>
      </c>
      <c r="E17" s="176" t="s">
        <v>215</v>
      </c>
      <c r="F17" s="178" t="str">
        <f t="shared" ref="F17" si="1">DATEDIF(M18,D17+1,"Y")&amp;"년 "&amp;DATEDIF(M18,D17+1,"YM")&amp;"월 "&amp;IF(OR(AND(TEXT(M18,"dd")="01",TEXT(EOMONTH(D17,0),"dd")=TEXT(D17,"dd")),TEXT(TEXT(D17,"dd")+1,"dd")=TEXT(M18,"dd")),"",DATEDIF(M18,D17,"MD")+1&amp;"일")</f>
        <v>41년 0월 1일</v>
      </c>
      <c r="G17" s="96" t="str">
        <f>IF(OR(O18="",P18=""),"",DATEDIF(O18,P18+1,"Y")&amp;"년 "&amp;DATEDIF(O18,P18+1,"YM")&amp;"월 "&amp;IF(OR(AND(TEXT(O18,"dd")="01",TEXT(EOMONTH(P18,0),"dd")=TEXT(P18,"dd")),TEXT(TEXT(P18,"dd")+1,"dd")=TEXT(O18,"dd")),"",DATEDIF(O18,P18,"MD")+1&amp;"일"))</f>
        <v/>
      </c>
      <c r="H17" s="97" t="str">
        <f>IF(OR(O18="",P18=""),"",TEXT(DATE(YEAR(D17-M18),MONTH(D17-M18),DAY(D17-M18))-DATE(YEAR(P18-O18),MONTH(P18-O18),DAY(P18-O18)),"yy년")&amp;VALUE(TEXT(DATE(YEAR(D17-M18),MONTH(D17-M18),DAY(D17-M18))-DATE(YEAR(P18-O18),MONTH(P18-O18),DAY(P18-O18)),"mm")-1)&amp;TEXT(DATE(YEAR(D17-M18),MONTH(D17-M18),DAY(D17-M18))-DATE(YEAR(P18-O18),MONTH(P18-O18),DAY(P18-O18)),"월dd일"))</f>
        <v/>
      </c>
      <c r="I17" s="67" t="s">
        <v>136</v>
      </c>
      <c r="J17" s="166" t="s">
        <v>129</v>
      </c>
      <c r="K17" s="167"/>
      <c r="M17" s="87" t="s">
        <v>167</v>
      </c>
      <c r="O17" s="88" t="s">
        <v>168</v>
      </c>
      <c r="P17" s="100" t="s">
        <v>197</v>
      </c>
      <c r="S17" t="s">
        <v>171</v>
      </c>
      <c r="U17" t="s">
        <v>172</v>
      </c>
      <c r="W17" t="s">
        <v>170</v>
      </c>
      <c r="Y17" s="46" t="s">
        <v>106</v>
      </c>
      <c r="Z17" s="46" t="s">
        <v>105</v>
      </c>
      <c r="AA17" s="46" t="s">
        <v>104</v>
      </c>
      <c r="AB17" s="46" t="s">
        <v>103</v>
      </c>
      <c r="AC17" s="46" t="s">
        <v>102</v>
      </c>
      <c r="AD17" s="46" t="s">
        <v>101</v>
      </c>
      <c r="AE17" s="46" t="s">
        <v>100</v>
      </c>
      <c r="AF17" s="46" t="s">
        <v>99</v>
      </c>
      <c r="AG17" s="46" t="s">
        <v>98</v>
      </c>
      <c r="AH17" s="46" t="s">
        <v>97</v>
      </c>
      <c r="AI17" s="46" t="s">
        <v>96</v>
      </c>
      <c r="AJ17" s="46" t="s">
        <v>95</v>
      </c>
      <c r="AK17" s="46" t="s">
        <v>94</v>
      </c>
    </row>
    <row r="18" spans="1:37" ht="24" customHeight="1" thickBot="1">
      <c r="A18" s="188"/>
      <c r="B18" s="171"/>
      <c r="C18" s="173"/>
      <c r="D18" s="175"/>
      <c r="E18" s="177"/>
      <c r="F18" s="179"/>
      <c r="G18" s="98">
        <f>IF(AND(D17&gt;=43101,E17="청년"),90%,VLOOKUP(D17,$S$20:$V$23,3))</f>
        <v>0.5</v>
      </c>
      <c r="H18" s="99" t="str">
        <f>VLOOKUP(D17,$S$20:$V$23,4)</f>
        <v>한도없음</v>
      </c>
      <c r="I18" s="90">
        <f>D17</f>
        <v>41640</v>
      </c>
      <c r="J18" s="168">
        <f>IF(I18="","",IF(AND(E17="청년",D17&gt;=43101),IF(TEXT(I18,"dd")="01",EOMONTH(I18,59),EOMONTH(I18,60)),IF(TEXT(I18,"dd")="01",EOMONTH(I18,35),EOMONTH(I18,36))))</f>
        <v>42735</v>
      </c>
      <c r="K18" s="169"/>
      <c r="M18" s="89">
        <f>IF(OR(MID(C17,LEN(CLEAN(C17))-6,1)&lt;="2",MID(C17,LEN(CLEAN(C17))-6,1)="5",MID(C17,LEN(CLEAN(C17))-6,1)="6"),DATE(MID(C17,1,2),MID(C17,3,2),MID(C17,5,2)),CHOOSE(14-LEN(CLEAN(C17)),DATE(MID(C17,1,2)+100,MID(C17,3,2),MID(C17,5,2)),DATE(MID(C17,1,1)+100,MID(C17,2,2),MID(C17,4,2)),DATE(2000,MID(C17,1,2),MID(C17,3,2)),DATE(2000,MID(C17,1,1),MID(C17,2,2))))</f>
        <v>26665</v>
      </c>
      <c r="O18" s="102"/>
      <c r="P18" s="103"/>
      <c r="Y18" s="43">
        <f>IF(LEN(CLEAN(C17))=10,IF(AND(VALUE(MID(C17,4,1))&gt;=1,VALUE(MID(C17,4,1))&lt;=4),MOD(11-MOD(0*2+0*3+0*4+MID(C17,1,1)*5+MID(C17,2,1)*6+MID(C17,3,1)*7+MID(C17,4,1)*8+MID(C17,5,1)*9+MID(C17,6,1)*2+MID(C17,7,1)*3+MID(C17,8,1)*4+MID(C17,9,1)*5,11),10),IF(AND(VALUE(MID(C17,4,1))&gt;=5,VALUE(MID(C17,4,1))&lt;=8),MOD(11-MOD(0*2+0*3+0*4+MID(C17,1,1)*5+MID(C17,2,1)*6+MID(C17,3,1)*7+MID(C17,4,1)*8+MID(C17,5,1)*9+MID(C17,6,1)*2+MID(C17,7,1)*3+MID(C17,8,1)*4+MID(C17,9,1)*5,11),10),"오류")),IF(LEN(CLEAN(C17))=11,IF(AND(VALUE(MID(C17,5,1))&gt;=1,VALUE(MID(C17,5,1))&lt;=4),MOD(11-MOD(0*2+0*3+MID(C17,1,1)*4+MID(C17,2,1)*5+MID(C17,3,1)*6+MID(C17,4,1)*7+MID(C17,5,1)*8+MID(C17,6,1)*9+MID(C17,7,1)*2+MID(C17,8,1)*3+MID(C17,9,1)*4+MID(C17,10,1)*5,11),10),IF(AND(VALUE(MID(C17,5,1))&gt;=5,VALUE(MID(C17,5,1))&lt;=8),MOD(11-MOD(0*2+0*3+MID(C17,1,1)*4+MID(C17,2,1)*5+MID(C17,3,1)*6+MID(C17,4,1)*7+MID(C17,5,1)*8+MID(C17,6,1)*9+MID(C17,7,1)*2+MID(C17,8,1)*3+MID(C17,9,1)*4+MID(C17,10,1)*5,11),10),"오류")),IF(LEN(CLEAN(C17))=12,IF(AND(VALUE(MID(C17,6,1))&gt;=1,VALUE(MID(C17,6,1))&lt;=4),MOD(11-MOD(0*2+MID(C17,1,1)*3+MID(C17,2,1)*4+MID(C17,3,1)*5+MID(C17,4,1)*6+MID(C17,5,1)*7+MID(C17,6,1)*8+MID(C17,7,1)*9+MID(C17,8,1)*2+MID(C17,9,1)*3+MID(C17,10,1)*4+MID(C17,11,1)*5,11),10),IF(AND(VALUE(MID(C17,7,1))&gt;=5,VALUE(MID(C17,7,1))&lt;=8),MOD(11-MOD(0*2+MID(C17,1,1)*3+MID(C17,2,1)*4+MID(C17,3,1)*5+MID(C17,4,1)*6+MID(C17,5,1)*7+MID(C17,6,1)*8+MID(C17,7,1)*9+MID(C17,8,1)*2+MID(C17,9,1)*3+MID(C17,10,1)*4+MID(C17,11,1)*5,11),10),"오류")),IF(AND(VALUE(MID(C17,7,1))&gt;=1,VALUE(MID(C17,7,1))&lt;=4),MOD(11-MOD(MID(C17,1,1)*2+MID(C17,2,1)*3+MID(C17,3,1)*4+MID(C17,4,1)*5+MID(C17,5,1)*6+MID(C17,6,1)*7+MID(C17,7,1)*8+MID(C17,8,1)*9+MID(C17,9,1)*2+MID(C17,10,1)*3+MID(C17,11,1)*4+MID(C17,12,1)*5,11),10),IF(AND(VALUE(MID(C17,7,1))&gt;=5,VALUE(MID(C17,7,1))&lt;=8),IF(LEN(CLEAN(C17))=12,MOD(MOD(11-MOD(0*2+MID(C17,1,1)*3+MID(C17,2,1)*4+MID(C17,3,1)*5+MID(C17,4,1)*6+MID(C17,5,1)*7+MID(C17,6,1)*8+MID(C17,7,1)*9+MID(C17,8,1)*2+MID(C17,9,1)*3+MID(C17,10,1)*4+MID(C17,11,1)*5,11),10)+2,10),MOD(MOD(11-MOD(MID(C17,1,1)*2+MID(C17,2,1)*3+MID(C17,3,1)*4+MID(C17,4,1)*5+MID(C17,5,1)*6+MID(C17,6,1)*7+MID(C17,7,1)*8+MID(C17,8,1)*9+MID(C17,9,1)*2+MID(C17,10,1)*3+MID(C17,11,1)*4+MID(C17,12,1)*5,11),10)+2,10)))))))</f>
        <v>3</v>
      </c>
      <c r="Z18" s="43" t="str">
        <f>IF(INT(RIGHT(C17,1))=Y18,"OK","주민오류")</f>
        <v>OK</v>
      </c>
      <c r="AA18" s="44">
        <f ca="1">DATEDIF(IF(OR(MID(C17,LEN(CLEAN(C17))-6,1)&lt;="2",MID(C17,LEN(CLEAN(C17))-6,1)="5",MID(C17,LEN(CLEAN(C17))-6,1)="6"),DATE(MID(C17,1,2),MID(C17,3,2),MID(C17,5,2)),CHOOSE(14-LEN(CLEAN(C17)), DATE(MID(C17,1,2)+100,MID(C17,3,2),MID(C17,5,2)), DATE(MID(C17,1,1)+100,MID(C17,2,2),MID(C17,4,2)),DATE(2000,MID(C17,1,2),MID(C17,3,2)),DATE(2000,MID(C17,1,1),MID(C17,2,2)))),TODAY(),"y")</f>
        <v>48</v>
      </c>
      <c r="AB18" s="45">
        <f>D17</f>
        <v>41640</v>
      </c>
      <c r="AC18" s="44">
        <f>DATEDIF(IF(OR(MID(C17,LEN(CLEAN(C17))-6,1)&lt;="2",MID(C17,LEN(CLEAN(C17))-6,1)="5",MID(C17,LEN(CLEAN(C17))-6,1)="6"),DATE(MID(C17,1,2),MID(C17,3,2),MID(C17,5,2)),CHOOSE(14-LEN(CLEAN(C17)), DATE(MID(C17,1,2)+100,MID(C17,3,2),MID(C17,5,2)), DATE(MID(C17,1,1)+100,MID(C17,2,2),MID(C17,4,2)),DATE(2000,MID(C17,1,2),MID(C17,3,2)),DATE(2000,MID(C17,1,1),MID(C17,2,2)))),AB18,"y")</f>
        <v>41</v>
      </c>
      <c r="AD18" s="43" t="str">
        <f>CHOOSE(14-LEN(CLEAN(C17)),CHOOSE(MID(C17,7,1),"남","여","남","여","남","여","남","여","남","여"),CHOOSE(MID(C17,6,1),"남","여","남","여","남","여","남","여","남","여"),CHOOSE(MID(C17,5,1),"남","여","남","여","남","여","남","여","남","여"),CHOOSE(MID(C17,4,1),"남","여","남","여","남","여","남","여","남","여"),CHOOSE(MID(C17,3,1),"남","여","남","여","남","여","남","여","남","여"))</f>
        <v>남</v>
      </c>
      <c r="AE18" s="43" t="str">
        <f>CHOOSE(14-LEN(CLEAN(C17)),MID(C17,7,1),MID(C17,6,1),MID(C17,5,1),MID(C17,4,1))</f>
        <v>1</v>
      </c>
      <c r="AF18" s="43" t="str">
        <f>CHOOSE(AE18,"내국인","내국인","내국인","내국인","외국인","외국인","외국인","외국인")</f>
        <v>내국인</v>
      </c>
      <c r="AG18" s="43" t="str">
        <f>IF(AF18="외국인","고용허가체크","")</f>
        <v/>
      </c>
      <c r="AH18" s="43">
        <f>IF(LEN(CLEAN(C17))=12,MOD(MID(C17,7,1)*10+MID(C17,8,1),2),MOD(MID(C17,8,1)*10+MID(C17,9,1),2))</f>
        <v>1</v>
      </c>
      <c r="AI18" s="43" t="str">
        <f>IF(AH18=0,"OK","")</f>
        <v/>
      </c>
      <c r="AJ18" s="43">
        <f>LEN(CLEAN(C17))</f>
        <v>13</v>
      </c>
      <c r="AK18" s="42" t="str">
        <f>IF(AF18="외국인",VLOOKUP(VALUE(MID(C17,12,1)),$M$10:$N$12,2),"")</f>
        <v/>
      </c>
    </row>
    <row r="19" spans="1:37" ht="24" customHeight="1" thickBot="1">
      <c r="A19" s="167">
        <f>A17+1</f>
        <v>4</v>
      </c>
      <c r="B19" s="170" t="s">
        <v>198</v>
      </c>
      <c r="C19" s="172">
        <v>7301012345675</v>
      </c>
      <c r="D19" s="174">
        <v>42370</v>
      </c>
      <c r="E19" s="176" t="s">
        <v>215</v>
      </c>
      <c r="F19" s="178" t="str">
        <f t="shared" ref="F19" si="2">DATEDIF(M20,D19+1,"Y")&amp;"년 "&amp;DATEDIF(M20,D19+1,"YM")&amp;"월 "&amp;IF(OR(AND(TEXT(M20,"dd")="01",TEXT(EOMONTH(D19,0),"dd")=TEXT(D19,"dd")),TEXT(TEXT(D19,"dd")+1,"dd")=TEXT(M20,"dd")),"",DATEDIF(M20,D19,"MD")+1&amp;"일")</f>
        <v>43년 0월 1일</v>
      </c>
      <c r="G19" s="96" t="str">
        <f>IF(OR(O20="",P20=""),"",DATEDIF(O20,P20+1,"Y")&amp;"년 "&amp;DATEDIF(O20,P20+1,"YM")&amp;"월 "&amp;IF(OR(AND(TEXT(O20,"dd")="01",TEXT(EOMONTH(P20,0),"dd")=TEXT(P20,"dd")),TEXT(TEXT(P20,"dd")+1,"dd")=TEXT(O20,"dd")),"",DATEDIF(O20,P20,"MD")+1&amp;"일"))</f>
        <v/>
      </c>
      <c r="H19" s="97" t="str">
        <f>IF(OR(O20="",P20=""),"",TEXT(DATE(YEAR(D19-M20),MONTH(D19-M20),DAY(D19-M20))-DATE(YEAR(P20-O20),MONTH(P20-O20),DAY(P20-O20)),"yy년")&amp;VALUE(TEXT(DATE(YEAR(D19-M20),MONTH(D19-M20),DAY(D19-M20))-DATE(YEAR(P20-O20),MONTH(P20-O20),DAY(P20-O20)),"mm")-1)&amp;TEXT(DATE(YEAR(D19-M20),MONTH(D19-M20),DAY(D19-M20))-DATE(YEAR(P20-O20),MONTH(P20-O20),DAY(P20-O20)),"월dd일"))</f>
        <v/>
      </c>
      <c r="I19" s="67" t="s">
        <v>136</v>
      </c>
      <c r="J19" s="166" t="s">
        <v>129</v>
      </c>
      <c r="K19" s="167"/>
      <c r="M19" s="87" t="s">
        <v>167</v>
      </c>
      <c r="O19" s="88" t="s">
        <v>168</v>
      </c>
      <c r="P19" s="100" t="s">
        <v>197</v>
      </c>
      <c r="Y19" s="46" t="s">
        <v>106</v>
      </c>
      <c r="Z19" s="46" t="s">
        <v>105</v>
      </c>
      <c r="AA19" s="46" t="s">
        <v>104</v>
      </c>
      <c r="AB19" s="46" t="s">
        <v>103</v>
      </c>
      <c r="AC19" s="46" t="s">
        <v>102</v>
      </c>
      <c r="AD19" s="46" t="s">
        <v>101</v>
      </c>
      <c r="AE19" s="46" t="s">
        <v>100</v>
      </c>
      <c r="AF19" s="46" t="s">
        <v>99</v>
      </c>
      <c r="AG19" s="46" t="s">
        <v>98</v>
      </c>
      <c r="AH19" s="46" t="s">
        <v>97</v>
      </c>
      <c r="AI19" s="46" t="s">
        <v>96</v>
      </c>
      <c r="AJ19" s="46" t="s">
        <v>95</v>
      </c>
      <c r="AK19" s="46" t="s">
        <v>94</v>
      </c>
    </row>
    <row r="20" spans="1:37" ht="24" customHeight="1" thickBot="1">
      <c r="A20" s="167"/>
      <c r="B20" s="171"/>
      <c r="C20" s="173"/>
      <c r="D20" s="175"/>
      <c r="E20" s="177"/>
      <c r="F20" s="179"/>
      <c r="G20" s="98">
        <f>IF(AND(D19&gt;=43101,E19="청년"),90%,VLOOKUP(D19,$S$20:$V$23,3))</f>
        <v>0.7</v>
      </c>
      <c r="H20" s="99" t="str">
        <f>VLOOKUP(D19,$S$20:$V$23,4)</f>
        <v>150만원 한도</v>
      </c>
      <c r="I20" s="90">
        <f>D19</f>
        <v>42370</v>
      </c>
      <c r="J20" s="168">
        <f>IF(I20="","",IF(AND(E19="청년",D19&gt;=43101),IF(TEXT(I20,"dd")="01",EOMONTH(I20,59),EOMONTH(I20,60)),IF(TEXT(I20,"dd")="01",EOMONTH(I20,35),EOMONTH(I20,36))))</f>
        <v>43465</v>
      </c>
      <c r="K20" s="169"/>
      <c r="M20" s="89">
        <f>IF(OR(MID(C19,LEN(CLEAN(C19))-6,1)&lt;="2",MID(C19,LEN(CLEAN(C19))-6,1)="5",MID(C19,LEN(CLEAN(C19))-6,1)="6"),DATE(MID(C19,1,2),MID(C19,3,2),MID(C19,5,2)),CHOOSE(14-LEN(CLEAN(C19)),DATE(MID(C19,1,2)+100,MID(C19,3,2),MID(C19,5,2)),DATE(MID(C19,1,1)+100,MID(C19,2,2),MID(C19,4,2)),DATE(2000,MID(C19,1,2),MID(C19,3,2)),DATE(2000,MID(C19,1,1),MID(C19,2,2))))</f>
        <v>26665</v>
      </c>
      <c r="O20" s="102"/>
      <c r="P20" s="103"/>
      <c r="S20" s="93">
        <v>0</v>
      </c>
      <c r="T20" s="112">
        <v>40908</v>
      </c>
      <c r="U20" s="94">
        <v>0</v>
      </c>
      <c r="V20" s="95" t="s">
        <v>174</v>
      </c>
      <c r="W20" s="66"/>
      <c r="Y20" s="43">
        <f>IF(LEN(CLEAN(C19))=10,IF(AND(VALUE(MID(C19,4,1))&gt;=1,VALUE(MID(C19,4,1))&lt;=4),MOD(11-MOD(0*2+0*3+0*4+MID(C19,1,1)*5+MID(C19,2,1)*6+MID(C19,3,1)*7+MID(C19,4,1)*8+MID(C19,5,1)*9+MID(C19,6,1)*2+MID(C19,7,1)*3+MID(C19,8,1)*4+MID(C19,9,1)*5,11),10),IF(AND(VALUE(MID(C19,4,1))&gt;=5,VALUE(MID(C19,4,1))&lt;=8),MOD(11-MOD(0*2+0*3+0*4+MID(C19,1,1)*5+MID(C19,2,1)*6+MID(C19,3,1)*7+MID(C19,4,1)*8+MID(C19,5,1)*9+MID(C19,6,1)*2+MID(C19,7,1)*3+MID(C19,8,1)*4+MID(C19,9,1)*5,11),10),"오류")),IF(LEN(CLEAN(C19))=11,IF(AND(VALUE(MID(C19,5,1))&gt;=1,VALUE(MID(C19,5,1))&lt;=4),MOD(11-MOD(0*2+0*3+MID(C19,1,1)*4+MID(C19,2,1)*5+MID(C19,3,1)*6+MID(C19,4,1)*7+MID(C19,5,1)*8+MID(C19,6,1)*9+MID(C19,7,1)*2+MID(C19,8,1)*3+MID(C19,9,1)*4+MID(C19,10,1)*5,11),10),IF(AND(VALUE(MID(C19,5,1))&gt;=5,VALUE(MID(C19,5,1))&lt;=8),MOD(11-MOD(0*2+0*3+MID(C19,1,1)*4+MID(C19,2,1)*5+MID(C19,3,1)*6+MID(C19,4,1)*7+MID(C19,5,1)*8+MID(C19,6,1)*9+MID(C19,7,1)*2+MID(C19,8,1)*3+MID(C19,9,1)*4+MID(C19,10,1)*5,11),10),"오류")),IF(LEN(CLEAN(C19))=12,IF(AND(VALUE(MID(C19,6,1))&gt;=1,VALUE(MID(C19,6,1))&lt;=4),MOD(11-MOD(0*2+MID(C19,1,1)*3+MID(C19,2,1)*4+MID(C19,3,1)*5+MID(C19,4,1)*6+MID(C19,5,1)*7+MID(C19,6,1)*8+MID(C19,7,1)*9+MID(C19,8,1)*2+MID(C19,9,1)*3+MID(C19,10,1)*4+MID(C19,11,1)*5,11),10),IF(AND(VALUE(MID(C19,7,1))&gt;=5,VALUE(MID(C19,7,1))&lt;=8),MOD(11-MOD(0*2+MID(C19,1,1)*3+MID(C19,2,1)*4+MID(C19,3,1)*5+MID(C19,4,1)*6+MID(C19,5,1)*7+MID(C19,6,1)*8+MID(C19,7,1)*9+MID(C19,8,1)*2+MID(C19,9,1)*3+MID(C19,10,1)*4+MID(C19,11,1)*5,11),10),"오류")),IF(AND(VALUE(MID(C19,7,1))&gt;=1,VALUE(MID(C19,7,1))&lt;=4),MOD(11-MOD(MID(C19,1,1)*2+MID(C19,2,1)*3+MID(C19,3,1)*4+MID(C19,4,1)*5+MID(C19,5,1)*6+MID(C19,6,1)*7+MID(C19,7,1)*8+MID(C19,8,1)*9+MID(C19,9,1)*2+MID(C19,10,1)*3+MID(C19,11,1)*4+MID(C19,12,1)*5,11),10),IF(AND(VALUE(MID(C19,7,1))&gt;=5,VALUE(MID(C19,7,1))&lt;=8),IF(LEN(CLEAN(C19))=12,MOD(MOD(11-MOD(0*2+MID(C19,1,1)*3+MID(C19,2,1)*4+MID(C19,3,1)*5+MID(C19,4,1)*6+MID(C19,5,1)*7+MID(C19,6,1)*8+MID(C19,7,1)*9+MID(C19,8,1)*2+MID(C19,9,1)*3+MID(C19,10,1)*4+MID(C19,11,1)*5,11),10)+2,10),MOD(MOD(11-MOD(MID(C19,1,1)*2+MID(C19,2,1)*3+MID(C19,3,1)*4+MID(C19,4,1)*5+MID(C19,5,1)*6+MID(C19,6,1)*7+MID(C19,7,1)*8+MID(C19,8,1)*9+MID(C19,9,1)*2+MID(C19,10,1)*3+MID(C19,11,1)*4+MID(C19,12,1)*5,11),10)+2,10)))))))</f>
        <v>5</v>
      </c>
      <c r="Z20" s="43" t="str">
        <f>IF(INT(RIGHT(C19,1))=Y20,"OK","주민오류")</f>
        <v>OK</v>
      </c>
      <c r="AA20" s="44">
        <f ca="1">DATEDIF(IF(OR(MID(C19,LEN(CLEAN(C19))-6,1)&lt;="2",MID(C19,LEN(CLEAN(C19))-6,1)="5",MID(C19,LEN(CLEAN(C19))-6,1)="6"),DATE(MID(C19,1,2),MID(C19,3,2),MID(C19,5,2)),CHOOSE(14-LEN(CLEAN(C19)), DATE(MID(C19,1,2)+100,MID(C19,3,2),MID(C19,5,2)), DATE(MID(C19,1,1)+100,MID(C19,2,2),MID(C19,4,2)),DATE(2000,MID(C19,1,2),MID(C19,3,2)),DATE(2000,MID(C19,1,1),MID(C19,2,2)))),TODAY(),"y")</f>
        <v>48</v>
      </c>
      <c r="AB20" s="45">
        <f>D19</f>
        <v>42370</v>
      </c>
      <c r="AC20" s="44">
        <f>DATEDIF(IF(OR(MID(C19,LEN(CLEAN(C19))-6,1)&lt;="2",MID(C19,LEN(CLEAN(C19))-6,1)="5",MID(C19,LEN(CLEAN(C19))-6,1)="6"),DATE(MID(C19,1,2),MID(C19,3,2),MID(C19,5,2)),CHOOSE(14-LEN(CLEAN(C19)), DATE(MID(C19,1,2)+100,MID(C19,3,2),MID(C19,5,2)), DATE(MID(C19,1,1)+100,MID(C19,2,2),MID(C19,4,2)),DATE(2000,MID(C19,1,2),MID(C19,3,2)),DATE(2000,MID(C19,1,1),MID(C19,2,2)))),AB20,"y")</f>
        <v>43</v>
      </c>
      <c r="AD20" s="43" t="str">
        <f>CHOOSE(14-LEN(CLEAN(C19)),CHOOSE(MID(C19,7,1),"남","여","남","여","남","여","남","여","남","여"),CHOOSE(MID(C19,6,1),"남","여","남","여","남","여","남","여","남","여"),CHOOSE(MID(C19,5,1),"남","여","남","여","남","여","남","여","남","여"),CHOOSE(MID(C19,4,1),"남","여","남","여","남","여","남","여","남","여"),CHOOSE(MID(C19,3,1),"남","여","남","여","남","여","남","여","남","여"))</f>
        <v>여</v>
      </c>
      <c r="AE20" s="43" t="str">
        <f>CHOOSE(14-LEN(CLEAN(C19)),MID(C19,7,1),MID(C19,6,1),MID(C19,5,1),MID(C19,4,1))</f>
        <v>2</v>
      </c>
      <c r="AF20" s="43" t="str">
        <f>CHOOSE(AE20,"내국인","내국인","내국인","내국인","외국인","외국인","외국인","외국인")</f>
        <v>내국인</v>
      </c>
      <c r="AG20" s="43" t="str">
        <f>IF(AF20="외국인","고용허가체크","")</f>
        <v/>
      </c>
      <c r="AH20" s="43">
        <f>IF(LEN(CLEAN(C19))=12,MOD(MID(C19,7,1)*10+MID(C19,8,1),2),MOD(MID(C19,8,1)*10+MID(C19,9,1),2))</f>
        <v>0</v>
      </c>
      <c r="AI20" s="43" t="str">
        <f>IF(AH20=0,"OK","")</f>
        <v>OK</v>
      </c>
      <c r="AJ20" s="43">
        <f>LEN(CLEAN(C19))</f>
        <v>13</v>
      </c>
      <c r="AK20" s="42" t="str">
        <f>IF(AF20="외국인",VLOOKUP(VALUE(MID(C19,12,1)),$M$10:$N$12,2),"")</f>
        <v/>
      </c>
    </row>
    <row r="21" spans="1:37" ht="24" customHeight="1" thickBot="1">
      <c r="A21" s="167">
        <f>A19+1</f>
        <v>5</v>
      </c>
      <c r="B21" s="170" t="s">
        <v>200</v>
      </c>
      <c r="C21" s="172">
        <v>9112251455526</v>
      </c>
      <c r="D21" s="174">
        <v>43102</v>
      </c>
      <c r="E21" s="176" t="s">
        <v>213</v>
      </c>
      <c r="F21" s="178" t="str">
        <f t="shared" ref="F21" si="3">DATEDIF(M22,D21+1,"Y")&amp;"년 "&amp;DATEDIF(M22,D21+1,"YM")&amp;"월 "&amp;IF(OR(AND(TEXT(M22,"dd")="01",TEXT(EOMONTH(D21,0),"dd")=TEXT(D21,"dd")),TEXT(TEXT(D21,"dd")+1,"dd")=TEXT(M22,"dd")),"",DATEDIF(M22,D21,"MD")+1&amp;"일")</f>
        <v>26년 0월 9일</v>
      </c>
      <c r="G21" s="96" t="str">
        <f>IF(OR(O22="",P22=""),"",DATEDIF(O22,P22+1,"Y")&amp;"년 "&amp;DATEDIF(O22,P22+1,"YM")&amp;"월 "&amp;IF(OR(AND(TEXT(O22,"dd")="01",TEXT(EOMONTH(P22,0),"dd")=TEXT(P22,"dd")),TEXT(TEXT(P22,"dd")+1,"dd")=TEXT(O22,"dd")),"",DATEDIF(O22,P22,"MD")+1&amp;"일"))</f>
        <v xml:space="preserve">1년 6월 </v>
      </c>
      <c r="H21" s="97" t="str">
        <f>IF(OR(O22="",P22=""),"",TEXT(DATE(YEAR(D21-M22),MONTH(D21-M22),DAY(D21-M22))-DATE(YEAR(P22-O22),MONTH(P22-O22),DAY(P22-O22)),"yy년")&amp;VALUE(TEXT(DATE(YEAR(D21-M22),MONTH(D21-M22),DAY(D21-M22))-DATE(YEAR(P22-O22),MONTH(P22-O22),DAY(P22-O22)),"mm")-1)&amp;TEXT(DATE(YEAR(D21-M22),MONTH(D21-M22),DAY(D21-M22))-DATE(YEAR(P22-O22),MONTH(P22-O22),DAY(P22-O22)),"월dd일"))</f>
        <v>24년6월11일</v>
      </c>
      <c r="I21" s="67" t="s">
        <v>136</v>
      </c>
      <c r="J21" s="166" t="s">
        <v>129</v>
      </c>
      <c r="K21" s="167"/>
      <c r="M21" s="87" t="s">
        <v>167</v>
      </c>
      <c r="O21" s="88" t="s">
        <v>168</v>
      </c>
      <c r="P21" s="100" t="s">
        <v>197</v>
      </c>
      <c r="S21" s="112">
        <f>T20+1</f>
        <v>40909</v>
      </c>
      <c r="T21" s="112">
        <f>S14</f>
        <v>41639</v>
      </c>
      <c r="U21" s="94">
        <v>1</v>
      </c>
      <c r="V21" s="66" t="s">
        <v>171</v>
      </c>
      <c r="W21" s="66"/>
      <c r="Y21" s="46" t="s">
        <v>106</v>
      </c>
      <c r="Z21" s="46" t="s">
        <v>105</v>
      </c>
      <c r="AA21" s="46" t="s">
        <v>104</v>
      </c>
      <c r="AB21" s="46" t="s">
        <v>103</v>
      </c>
      <c r="AC21" s="46" t="s">
        <v>102</v>
      </c>
      <c r="AD21" s="46" t="s">
        <v>101</v>
      </c>
      <c r="AE21" s="46" t="s">
        <v>100</v>
      </c>
      <c r="AF21" s="46" t="s">
        <v>99</v>
      </c>
      <c r="AG21" s="46" t="s">
        <v>98</v>
      </c>
      <c r="AH21" s="46" t="s">
        <v>97</v>
      </c>
      <c r="AI21" s="46" t="s">
        <v>96</v>
      </c>
      <c r="AJ21" s="46" t="s">
        <v>95</v>
      </c>
      <c r="AK21" s="46" t="s">
        <v>94</v>
      </c>
    </row>
    <row r="22" spans="1:37" ht="24" customHeight="1" thickBot="1">
      <c r="A22" s="167"/>
      <c r="B22" s="171"/>
      <c r="C22" s="173"/>
      <c r="D22" s="175"/>
      <c r="E22" s="177"/>
      <c r="F22" s="179"/>
      <c r="G22" s="98">
        <f>IF(AND(D21&gt;=43101,E21="청년"),90%,VLOOKUP(D21,$S$20:$V$23,3))</f>
        <v>0.9</v>
      </c>
      <c r="H22" s="99" t="str">
        <f>VLOOKUP(D21,$S$20:$V$23,4)</f>
        <v>150만원 한도</v>
      </c>
      <c r="I22" s="90">
        <f>D21</f>
        <v>43102</v>
      </c>
      <c r="J22" s="168">
        <f>IF(I22="","",IF(AND(E21="청년",D21&gt;=43101),IF(TEXT(I22,"dd")="01",EOMONTH(I22,59),EOMONTH(I22,60)),IF(TEXT(I22,"dd")="01",EOMONTH(I22,35),EOMONTH(I22,36))))</f>
        <v>44957</v>
      </c>
      <c r="K22" s="169"/>
      <c r="M22" s="89">
        <f>IF(OR(MID(C21,LEN(CLEAN(C21))-6,1)&lt;="2",MID(C21,LEN(CLEAN(C21))-6,1)="5",MID(C21,LEN(CLEAN(C21))-6,1)="6"),DATE(MID(C21,1,2),MID(C21,3,2),MID(C21,5,2)),CHOOSE(14-LEN(CLEAN(C21)),DATE(MID(C21,1,2)+100,MID(C21,3,2),MID(C21,5,2)),DATE(MID(C21,1,1)+100,MID(C21,2,2),MID(C21,4,2)),DATE(2000,MID(C21,1,2),MID(C21,3,2)),DATE(2000,MID(C21,1,1),MID(C21,2,2))))</f>
        <v>33597</v>
      </c>
      <c r="O22" s="102">
        <v>40544</v>
      </c>
      <c r="P22" s="103">
        <v>41090</v>
      </c>
      <c r="S22" s="112">
        <f>T21+1</f>
        <v>41640</v>
      </c>
      <c r="T22" s="112">
        <f>U14</f>
        <v>42369</v>
      </c>
      <c r="U22" s="94">
        <v>0.5</v>
      </c>
      <c r="V22" s="66" t="s">
        <v>171</v>
      </c>
      <c r="W22" s="66"/>
      <c r="Y22" s="43">
        <f>IF(LEN(CLEAN(C21))=10,IF(AND(VALUE(MID(C21,4,1))&gt;=1,VALUE(MID(C21,4,1))&lt;=4),MOD(11-MOD(0*2+0*3+0*4+MID(C21,1,1)*5+MID(C21,2,1)*6+MID(C21,3,1)*7+MID(C21,4,1)*8+MID(C21,5,1)*9+MID(C21,6,1)*2+MID(C21,7,1)*3+MID(C21,8,1)*4+MID(C21,9,1)*5,11),10),IF(AND(VALUE(MID(C21,4,1))&gt;=5,VALUE(MID(C21,4,1))&lt;=8),MOD(11-MOD(0*2+0*3+0*4+MID(C21,1,1)*5+MID(C21,2,1)*6+MID(C21,3,1)*7+MID(C21,4,1)*8+MID(C21,5,1)*9+MID(C21,6,1)*2+MID(C21,7,1)*3+MID(C21,8,1)*4+MID(C21,9,1)*5,11),10),"오류")),IF(LEN(CLEAN(C21))=11,IF(AND(VALUE(MID(C21,5,1))&gt;=1,VALUE(MID(C21,5,1))&lt;=4),MOD(11-MOD(0*2+0*3+MID(C21,1,1)*4+MID(C21,2,1)*5+MID(C21,3,1)*6+MID(C21,4,1)*7+MID(C21,5,1)*8+MID(C21,6,1)*9+MID(C21,7,1)*2+MID(C21,8,1)*3+MID(C21,9,1)*4+MID(C21,10,1)*5,11),10),IF(AND(VALUE(MID(C21,5,1))&gt;=5,VALUE(MID(C21,5,1))&lt;=8),MOD(11-MOD(0*2+0*3+MID(C21,1,1)*4+MID(C21,2,1)*5+MID(C21,3,1)*6+MID(C21,4,1)*7+MID(C21,5,1)*8+MID(C21,6,1)*9+MID(C21,7,1)*2+MID(C21,8,1)*3+MID(C21,9,1)*4+MID(C21,10,1)*5,11),10),"오류")),IF(LEN(CLEAN(C21))=12,IF(AND(VALUE(MID(C21,6,1))&gt;=1,VALUE(MID(C21,6,1))&lt;=4),MOD(11-MOD(0*2+MID(C21,1,1)*3+MID(C21,2,1)*4+MID(C21,3,1)*5+MID(C21,4,1)*6+MID(C21,5,1)*7+MID(C21,6,1)*8+MID(C21,7,1)*9+MID(C21,8,1)*2+MID(C21,9,1)*3+MID(C21,10,1)*4+MID(C21,11,1)*5,11),10),IF(AND(VALUE(MID(C21,7,1))&gt;=5,VALUE(MID(C21,7,1))&lt;=8),MOD(11-MOD(0*2+MID(C21,1,1)*3+MID(C21,2,1)*4+MID(C21,3,1)*5+MID(C21,4,1)*6+MID(C21,5,1)*7+MID(C21,6,1)*8+MID(C21,7,1)*9+MID(C21,8,1)*2+MID(C21,9,1)*3+MID(C21,10,1)*4+MID(C21,11,1)*5,11),10),"오류")),IF(AND(VALUE(MID(C21,7,1))&gt;=1,VALUE(MID(C21,7,1))&lt;=4),MOD(11-MOD(MID(C21,1,1)*2+MID(C21,2,1)*3+MID(C21,3,1)*4+MID(C21,4,1)*5+MID(C21,5,1)*6+MID(C21,6,1)*7+MID(C21,7,1)*8+MID(C21,8,1)*9+MID(C21,9,1)*2+MID(C21,10,1)*3+MID(C21,11,1)*4+MID(C21,12,1)*5,11),10),IF(AND(VALUE(MID(C21,7,1))&gt;=5,VALUE(MID(C21,7,1))&lt;=8),IF(LEN(CLEAN(C21))=12,MOD(MOD(11-MOD(0*2+MID(C21,1,1)*3+MID(C21,2,1)*4+MID(C21,3,1)*5+MID(C21,4,1)*6+MID(C21,5,1)*7+MID(C21,6,1)*8+MID(C21,7,1)*9+MID(C21,8,1)*2+MID(C21,9,1)*3+MID(C21,10,1)*4+MID(C21,11,1)*5,11),10)+2,10),MOD(MOD(11-MOD(MID(C21,1,1)*2+MID(C21,2,1)*3+MID(C21,3,1)*4+MID(C21,4,1)*5+MID(C21,5,1)*6+MID(C21,6,1)*7+MID(C21,7,1)*8+MID(C21,8,1)*9+MID(C21,9,1)*2+MID(C21,10,1)*3+MID(C21,11,1)*4+MID(C21,12,1)*5,11),10)+2,10)))))))</f>
        <v>6</v>
      </c>
      <c r="Z22" s="43" t="str">
        <f>IF(INT(RIGHT(C21,1))=Y22,"OK","주민오류")</f>
        <v>OK</v>
      </c>
      <c r="AA22" s="44">
        <f ca="1">DATEDIF(IF(OR(MID(C21,LEN(CLEAN(C21))-6,1)&lt;="2",MID(C21,LEN(CLEAN(C21))-6,1)="5",MID(C21,LEN(CLEAN(C21))-6,1)="6"),DATE(MID(C21,1,2),MID(C21,3,2),MID(C21,5,2)),CHOOSE(14-LEN(CLEAN(C21)), DATE(MID(C21,1,2)+100,MID(C21,3,2),MID(C21,5,2)), DATE(MID(C21,1,1)+100,MID(C21,2,2),MID(C21,4,2)),DATE(2000,MID(C21,1,2),MID(C21,3,2)),DATE(2000,MID(C21,1,1),MID(C21,2,2)))),TODAY(),"y")</f>
        <v>29</v>
      </c>
      <c r="AB22" s="45">
        <f>D21</f>
        <v>43102</v>
      </c>
      <c r="AC22" s="44">
        <f>DATEDIF(IF(OR(MID(C21,LEN(CLEAN(C21))-6,1)&lt;="2",MID(C21,LEN(CLEAN(C21))-6,1)="5",MID(C21,LEN(CLEAN(C21))-6,1)="6"),DATE(MID(C21,1,2),MID(C21,3,2),MID(C21,5,2)),CHOOSE(14-LEN(CLEAN(C21)), DATE(MID(C21,1,2)+100,MID(C21,3,2),MID(C21,5,2)), DATE(MID(C21,1,1)+100,MID(C21,2,2),MID(C21,4,2)),DATE(2000,MID(C21,1,2),MID(C21,3,2)),DATE(2000,MID(C21,1,1),MID(C21,2,2)))),AB22,"y")</f>
        <v>26</v>
      </c>
      <c r="AD22" s="43" t="str">
        <f>CHOOSE(14-LEN(CLEAN(C21)),CHOOSE(MID(C21,7,1),"남","여","남","여","남","여","남","여","남","여"),CHOOSE(MID(C21,6,1),"남","여","남","여","남","여","남","여","남","여"),CHOOSE(MID(C21,5,1),"남","여","남","여","남","여","남","여","남","여"),CHOOSE(MID(C21,4,1),"남","여","남","여","남","여","남","여","남","여"),CHOOSE(MID(C21,3,1),"남","여","남","여","남","여","남","여","남","여"))</f>
        <v>남</v>
      </c>
      <c r="AE22" s="43" t="str">
        <f>CHOOSE(14-LEN(CLEAN(C21)),MID(C21,7,1),MID(C21,6,1),MID(C21,5,1),MID(C21,4,1))</f>
        <v>1</v>
      </c>
      <c r="AF22" s="43" t="str">
        <f>CHOOSE(AE22,"내국인","내국인","내국인","내국인","외국인","외국인","외국인","외국인")</f>
        <v>내국인</v>
      </c>
      <c r="AG22" s="43" t="str">
        <f>IF(AF22="외국인","고용허가체크","")</f>
        <v/>
      </c>
      <c r="AH22" s="43">
        <f>IF(LEN(CLEAN(C21))=12,MOD(MID(C21,7,1)*10+MID(C21,8,1),2),MOD(MID(C21,8,1)*10+MID(C21,9,1),2))</f>
        <v>1</v>
      </c>
      <c r="AI22" s="43" t="str">
        <f>IF(AH22=0,"OK","")</f>
        <v/>
      </c>
      <c r="AJ22" s="43">
        <f>LEN(CLEAN(C21))</f>
        <v>13</v>
      </c>
      <c r="AK22" s="42" t="str">
        <f>IF(AF22="외국인",VLOOKUP(VALUE(MID(C21,12,1)),$M$10:$N$12,2),"")</f>
        <v/>
      </c>
    </row>
    <row r="23" spans="1:37" ht="24" customHeight="1" thickBot="1">
      <c r="A23" s="167">
        <f>A21+1</f>
        <v>6</v>
      </c>
      <c r="B23" s="170" t="s">
        <v>201</v>
      </c>
      <c r="C23" s="172">
        <v>8912251433322</v>
      </c>
      <c r="D23" s="174">
        <v>40544</v>
      </c>
      <c r="E23" s="176" t="s">
        <v>213</v>
      </c>
      <c r="F23" s="178" t="str">
        <f t="shared" ref="F23" si="4">DATEDIF(M24,D23+1,"Y")&amp;"년 "&amp;DATEDIF(M24,D23+1,"YM")&amp;"월 "&amp;IF(OR(AND(TEXT(M24,"dd")="01",TEXT(EOMONTH(D23,0),"dd")=TEXT(D23,"dd")),TEXT(TEXT(D23,"dd")+1,"dd")=TEXT(M24,"dd")),"",DATEDIF(M24,D23,"MD")+1&amp;"일")</f>
        <v>21년 0월 8일</v>
      </c>
      <c r="G23" s="96" t="str">
        <f>IF(OR(O24="",P24=""),"",DATEDIF(O24,P24+1,"Y")&amp;"년 "&amp;DATEDIF(O24,P24+1,"YM")&amp;"월 "&amp;IF(OR(AND(TEXT(O24,"dd")="01",TEXT(EOMONTH(P24,0),"dd")=TEXT(P24,"dd")),TEXT(TEXT(P24,"dd")+1,"dd")=TEXT(O24,"dd")),"",DATEDIF(O24,P24,"MD")+1&amp;"일"))</f>
        <v xml:space="preserve">1년 6월 </v>
      </c>
      <c r="H23" s="97" t="str">
        <f>IF(OR(O24="",P24=""),"",TEXT(DATE(YEAR(D23-M24),MONTH(D23-M24),DAY(D23-M24))-DATE(YEAR(P24-O24),MONTH(P24-O24),DAY(P24-O24)),"yy년")&amp;VALUE(TEXT(DATE(YEAR(D23-M24),MONTH(D23-M24),DAY(D23-M24))-DATE(YEAR(P24-O24),MONTH(P24-O24),DAY(P24-O24)),"mm")-1)&amp;TEXT(DATE(YEAR(D23-M24),MONTH(D23-M24),DAY(D23-M24))-DATE(YEAR(P24-O24),MONTH(P24-O24),DAY(P24-O24)),"월dd일"))</f>
        <v>19년6월10일</v>
      </c>
      <c r="I23" s="67" t="s">
        <v>136</v>
      </c>
      <c r="J23" s="166" t="s">
        <v>129</v>
      </c>
      <c r="K23" s="167"/>
      <c r="M23" s="87" t="s">
        <v>167</v>
      </c>
      <c r="O23" s="88" t="s">
        <v>168</v>
      </c>
      <c r="P23" s="100" t="s">
        <v>197</v>
      </c>
      <c r="S23" s="112">
        <f>T22+1</f>
        <v>42370</v>
      </c>
      <c r="T23" s="112">
        <f>W14</f>
        <v>43465</v>
      </c>
      <c r="U23" s="94">
        <v>0.7</v>
      </c>
      <c r="V23" s="66" t="s">
        <v>173</v>
      </c>
      <c r="W23" s="66"/>
      <c r="Y23" s="46" t="s">
        <v>106</v>
      </c>
      <c r="Z23" s="46" t="s">
        <v>105</v>
      </c>
      <c r="AA23" s="46" t="s">
        <v>104</v>
      </c>
      <c r="AB23" s="46" t="s">
        <v>103</v>
      </c>
      <c r="AC23" s="46" t="s">
        <v>102</v>
      </c>
      <c r="AD23" s="46" t="s">
        <v>101</v>
      </c>
      <c r="AE23" s="46" t="s">
        <v>100</v>
      </c>
      <c r="AF23" s="46" t="s">
        <v>99</v>
      </c>
      <c r="AG23" s="46" t="s">
        <v>98</v>
      </c>
      <c r="AH23" s="46" t="s">
        <v>97</v>
      </c>
      <c r="AI23" s="46" t="s">
        <v>96</v>
      </c>
      <c r="AJ23" s="46" t="s">
        <v>95</v>
      </c>
      <c r="AK23" s="46" t="s">
        <v>94</v>
      </c>
    </row>
    <row r="24" spans="1:37" ht="24" customHeight="1" thickBot="1">
      <c r="A24" s="167"/>
      <c r="B24" s="203"/>
      <c r="C24" s="204"/>
      <c r="D24" s="200"/>
      <c r="E24" s="193"/>
      <c r="F24" s="179"/>
      <c r="G24" s="98">
        <f>IF(AND(D23&gt;=43101,E23="청년"),90%,VLOOKUP(D23,$S$20:$V$23,3))</f>
        <v>0</v>
      </c>
      <c r="H24" s="99" t="str">
        <f>VLOOKUP(D23,$S$20:$V$23,4)</f>
        <v>감면 NO</v>
      </c>
      <c r="I24" s="90">
        <f>D23</f>
        <v>40544</v>
      </c>
      <c r="J24" s="168">
        <f>IF(I24="","",IF(AND(E23="청년",D23&gt;=43101),IF(TEXT(I24,"dd")="01",EOMONTH(I24,59),EOMONTH(I24,60)),IF(TEXT(I24,"dd")="01",EOMONTH(I24,35),EOMONTH(I24,36))))</f>
        <v>41639</v>
      </c>
      <c r="K24" s="169"/>
      <c r="M24" s="89">
        <f>IF(OR(MID(C23,LEN(CLEAN(C23))-6,1)&lt;="2",MID(C23,LEN(CLEAN(C23))-6,1)="5",MID(C23,LEN(CLEAN(C23))-6,1)="6"),DATE(MID(C23,1,2),MID(C23,3,2),MID(C23,5,2)),CHOOSE(14-LEN(CLEAN(C23)),DATE(MID(C23,1,2)+100,MID(C23,3,2),MID(C23,5,2)),DATE(MID(C23,1,1)+100,MID(C23,2,2),MID(C23,4,2)),DATE(2000,MID(C23,1,2),MID(C23,3,2)),DATE(2000,MID(C23,1,1),MID(C23,2,2))))</f>
        <v>32867</v>
      </c>
      <c r="O24" s="102">
        <v>40544</v>
      </c>
      <c r="P24" s="103">
        <v>41090</v>
      </c>
      <c r="S24" s="112">
        <v>43101</v>
      </c>
      <c r="T24" s="112">
        <v>43465</v>
      </c>
      <c r="U24" s="94">
        <v>0.9</v>
      </c>
      <c r="V24" s="66" t="s">
        <v>170</v>
      </c>
      <c r="W24" s="66" t="s">
        <v>230</v>
      </c>
      <c r="Y24" s="43">
        <f>IF(LEN(CLEAN(C23))=10,IF(AND(VALUE(MID(C23,4,1))&gt;=1,VALUE(MID(C23,4,1))&lt;=4),MOD(11-MOD(0*2+0*3+0*4+MID(C23,1,1)*5+MID(C23,2,1)*6+MID(C23,3,1)*7+MID(C23,4,1)*8+MID(C23,5,1)*9+MID(C23,6,1)*2+MID(C23,7,1)*3+MID(C23,8,1)*4+MID(C23,9,1)*5,11),10),IF(AND(VALUE(MID(C23,4,1))&gt;=5,VALUE(MID(C23,4,1))&lt;=8),MOD(11-MOD(0*2+0*3+0*4+MID(C23,1,1)*5+MID(C23,2,1)*6+MID(C23,3,1)*7+MID(C23,4,1)*8+MID(C23,5,1)*9+MID(C23,6,1)*2+MID(C23,7,1)*3+MID(C23,8,1)*4+MID(C23,9,1)*5,11),10),"오류")),IF(LEN(CLEAN(C23))=11,IF(AND(VALUE(MID(C23,5,1))&gt;=1,VALUE(MID(C23,5,1))&lt;=4),MOD(11-MOD(0*2+0*3+MID(C23,1,1)*4+MID(C23,2,1)*5+MID(C23,3,1)*6+MID(C23,4,1)*7+MID(C23,5,1)*8+MID(C23,6,1)*9+MID(C23,7,1)*2+MID(C23,8,1)*3+MID(C23,9,1)*4+MID(C23,10,1)*5,11),10),IF(AND(VALUE(MID(C23,5,1))&gt;=5,VALUE(MID(C23,5,1))&lt;=8),MOD(11-MOD(0*2+0*3+MID(C23,1,1)*4+MID(C23,2,1)*5+MID(C23,3,1)*6+MID(C23,4,1)*7+MID(C23,5,1)*8+MID(C23,6,1)*9+MID(C23,7,1)*2+MID(C23,8,1)*3+MID(C23,9,1)*4+MID(C23,10,1)*5,11),10),"오류")),IF(LEN(CLEAN(C23))=12,IF(AND(VALUE(MID(C23,6,1))&gt;=1,VALUE(MID(C23,6,1))&lt;=4),MOD(11-MOD(0*2+MID(C23,1,1)*3+MID(C23,2,1)*4+MID(C23,3,1)*5+MID(C23,4,1)*6+MID(C23,5,1)*7+MID(C23,6,1)*8+MID(C23,7,1)*9+MID(C23,8,1)*2+MID(C23,9,1)*3+MID(C23,10,1)*4+MID(C23,11,1)*5,11),10),IF(AND(VALUE(MID(C23,7,1))&gt;=5,VALUE(MID(C23,7,1))&lt;=8),MOD(11-MOD(0*2+MID(C23,1,1)*3+MID(C23,2,1)*4+MID(C23,3,1)*5+MID(C23,4,1)*6+MID(C23,5,1)*7+MID(C23,6,1)*8+MID(C23,7,1)*9+MID(C23,8,1)*2+MID(C23,9,1)*3+MID(C23,10,1)*4+MID(C23,11,1)*5,11),10),"오류")),IF(AND(VALUE(MID(C23,7,1))&gt;=1,VALUE(MID(C23,7,1))&lt;=4),MOD(11-MOD(MID(C23,1,1)*2+MID(C23,2,1)*3+MID(C23,3,1)*4+MID(C23,4,1)*5+MID(C23,5,1)*6+MID(C23,6,1)*7+MID(C23,7,1)*8+MID(C23,8,1)*9+MID(C23,9,1)*2+MID(C23,10,1)*3+MID(C23,11,1)*4+MID(C23,12,1)*5,11),10),IF(AND(VALUE(MID(C23,7,1))&gt;=5,VALUE(MID(C23,7,1))&lt;=8),IF(LEN(CLEAN(C23))=12,MOD(MOD(11-MOD(0*2+MID(C23,1,1)*3+MID(C23,2,1)*4+MID(C23,3,1)*5+MID(C23,4,1)*6+MID(C23,5,1)*7+MID(C23,6,1)*8+MID(C23,7,1)*9+MID(C23,8,1)*2+MID(C23,9,1)*3+MID(C23,10,1)*4+MID(C23,11,1)*5,11),10)+2,10),MOD(MOD(11-MOD(MID(C23,1,1)*2+MID(C23,2,1)*3+MID(C23,3,1)*4+MID(C23,4,1)*5+MID(C23,5,1)*6+MID(C23,6,1)*7+MID(C23,7,1)*8+MID(C23,8,1)*9+MID(C23,9,1)*2+MID(C23,10,1)*3+MID(C23,11,1)*4+MID(C23,12,1)*5,11),10)+2,10)))))))</f>
        <v>2</v>
      </c>
      <c r="Z24" s="43" t="str">
        <f>IF(INT(RIGHT(C23,1))=Y24,"OK","주민오류")</f>
        <v>OK</v>
      </c>
      <c r="AA24" s="44">
        <f ca="1">DATEDIF(IF(OR(MID(C23,LEN(CLEAN(C23))-6,1)&lt;="2",MID(C23,LEN(CLEAN(C23))-6,1)="5",MID(C23,LEN(CLEAN(C23))-6,1)="6"),DATE(MID(C23,1,2),MID(C23,3,2),MID(C23,5,2)),CHOOSE(14-LEN(CLEAN(C23)), DATE(MID(C23,1,2)+100,MID(C23,3,2),MID(C23,5,2)), DATE(MID(C23,1,1)+100,MID(C23,2,2),MID(C23,4,2)),DATE(2000,MID(C23,1,2),MID(C23,3,2)),DATE(2000,MID(C23,1,1),MID(C23,2,2)))),TODAY(),"y")</f>
        <v>31</v>
      </c>
      <c r="AB24" s="45">
        <f>D23</f>
        <v>40544</v>
      </c>
      <c r="AC24" s="44">
        <f>DATEDIF(IF(OR(MID(C23,LEN(CLEAN(C23))-6,1)&lt;="2",MID(C23,LEN(CLEAN(C23))-6,1)="5",MID(C23,LEN(CLEAN(C23))-6,1)="6"),DATE(MID(C23,1,2),MID(C23,3,2),MID(C23,5,2)),CHOOSE(14-LEN(CLEAN(C23)), DATE(MID(C23,1,2)+100,MID(C23,3,2),MID(C23,5,2)), DATE(MID(C23,1,1)+100,MID(C23,2,2),MID(C23,4,2)),DATE(2000,MID(C23,1,2),MID(C23,3,2)),DATE(2000,MID(C23,1,1),MID(C23,2,2)))),AB24,"y")</f>
        <v>21</v>
      </c>
      <c r="AD24" s="43" t="str">
        <f>CHOOSE(14-LEN(CLEAN(C23)),CHOOSE(MID(C23,7,1),"남","여","남","여","남","여","남","여","남","여"),CHOOSE(MID(C23,6,1),"남","여","남","여","남","여","남","여","남","여"),CHOOSE(MID(C23,5,1),"남","여","남","여","남","여","남","여","남","여"),CHOOSE(MID(C23,4,1),"남","여","남","여","남","여","남","여","남","여"),CHOOSE(MID(C23,3,1),"남","여","남","여","남","여","남","여","남","여"))</f>
        <v>남</v>
      </c>
      <c r="AE24" s="43" t="str">
        <f>CHOOSE(14-LEN(CLEAN(C23)),MID(C23,7,1),MID(C23,6,1),MID(C23,5,1),MID(C23,4,1))</f>
        <v>1</v>
      </c>
      <c r="AF24" s="43" t="str">
        <f>CHOOSE(AE24,"내국인","내국인","내국인","내국인","외국인","외국인","외국인","외국인")</f>
        <v>내국인</v>
      </c>
      <c r="AG24" s="43" t="str">
        <f>IF(AF24="외국인","고용허가체크","")</f>
        <v/>
      </c>
      <c r="AH24" s="43">
        <f>IF(LEN(CLEAN(C23))=12,MOD(MID(C23,7,1)*10+MID(C23,8,1),2),MOD(MID(C23,8,1)*10+MID(C23,9,1),2))</f>
        <v>1</v>
      </c>
      <c r="AI24" s="43" t="str">
        <f>IF(AH24=0,"OK","")</f>
        <v/>
      </c>
      <c r="AJ24" s="43">
        <f>LEN(CLEAN(C23))</f>
        <v>13</v>
      </c>
      <c r="AK24" s="42" t="str">
        <f>IF(AF24="외국인",VLOOKUP(VALUE(MID(C23,12,1)),$M$10:$N$12,2),"")</f>
        <v/>
      </c>
    </row>
    <row r="25" spans="1:37" ht="7.5" customHeight="1"/>
    <row r="26" spans="1:37">
      <c r="A26" t="s">
        <v>130</v>
      </c>
    </row>
    <row r="27" spans="1:37">
      <c r="A27" t="s">
        <v>131</v>
      </c>
    </row>
    <row r="28" spans="1:37" ht="7.5" customHeight="1"/>
    <row r="29" spans="1:37">
      <c r="H29" s="163">
        <f ca="1">TODAY()</f>
        <v>44223</v>
      </c>
      <c r="I29" s="163"/>
      <c r="J29" s="163"/>
      <c r="K29" s="163"/>
    </row>
    <row r="30" spans="1:37" ht="7.5" customHeight="1"/>
    <row r="31" spans="1:37" ht="17.25">
      <c r="F31" s="70" t="s">
        <v>133</v>
      </c>
      <c r="G31" s="164" t="str">
        <f>IF(E5="","",E5)</f>
        <v>선우회계법인</v>
      </c>
      <c r="H31" s="164"/>
      <c r="I31" s="164"/>
      <c r="J31" s="64"/>
      <c r="K31" s="69" t="s">
        <v>132</v>
      </c>
    </row>
    <row r="32" spans="1:37" ht="7.5" customHeight="1">
      <c r="G32" s="202" t="s">
        <v>162</v>
      </c>
      <c r="H32" s="202"/>
      <c r="I32" s="202"/>
    </row>
    <row r="33" spans="1:11" ht="19.5">
      <c r="A33" s="165" t="s">
        <v>135</v>
      </c>
      <c r="B33" s="165"/>
      <c r="C33" s="71" t="s">
        <v>134</v>
      </c>
      <c r="G33" s="202"/>
      <c r="H33" s="202"/>
      <c r="I33" s="202"/>
    </row>
    <row r="34" spans="1:11" ht="7.5" customHeight="1" thickBot="1"/>
    <row r="35" spans="1:11" ht="17.25" thickTop="1">
      <c r="A35" s="201" t="s">
        <v>155</v>
      </c>
      <c r="B35" s="201"/>
      <c r="C35" s="201"/>
      <c r="D35" s="201"/>
      <c r="E35" s="201"/>
      <c r="F35" s="201"/>
      <c r="G35" s="201"/>
      <c r="H35" s="201"/>
      <c r="I35" s="201"/>
      <c r="J35" s="201"/>
      <c r="K35" s="201"/>
    </row>
    <row r="36" spans="1:11" ht="7.5" customHeight="1"/>
    <row r="37" spans="1:11">
      <c r="B37" s="86" t="s">
        <v>163</v>
      </c>
    </row>
    <row r="38" spans="1:11">
      <c r="B38" s="86" t="s">
        <v>164</v>
      </c>
    </row>
    <row r="39" spans="1:11">
      <c r="B39" s="86" t="s">
        <v>165</v>
      </c>
    </row>
    <row r="40" spans="1:11">
      <c r="B40" s="86" t="s">
        <v>166</v>
      </c>
    </row>
    <row r="41" spans="1:11" ht="7.5" customHeight="1">
      <c r="A41" s="75"/>
      <c r="B41" s="75"/>
      <c r="C41" s="84"/>
      <c r="D41" s="75"/>
      <c r="E41" s="75"/>
      <c r="F41" s="75"/>
      <c r="G41" s="75"/>
      <c r="H41" s="75"/>
      <c r="I41" s="75"/>
      <c r="J41" s="75"/>
      <c r="K41" s="75"/>
    </row>
    <row r="42" spans="1:11">
      <c r="K42" s="69" t="s">
        <v>156</v>
      </c>
    </row>
    <row r="62" spans="2:2">
      <c r="B62" t="s">
        <v>313</v>
      </c>
    </row>
    <row r="63" spans="2:2">
      <c r="B63" t="s">
        <v>297</v>
      </c>
    </row>
    <row r="65" spans="2:4">
      <c r="B65" t="s">
        <v>298</v>
      </c>
    </row>
    <row r="66" spans="2:4">
      <c r="B66" t="s">
        <v>299</v>
      </c>
    </row>
    <row r="68" spans="2:4">
      <c r="B68" t="s">
        <v>300</v>
      </c>
    </row>
    <row r="69" spans="2:4">
      <c r="B69" t="s">
        <v>301</v>
      </c>
    </row>
    <row r="70" spans="2:4">
      <c r="B70" t="s">
        <v>302</v>
      </c>
    </row>
    <row r="72" spans="2:4">
      <c r="B72" t="s">
        <v>303</v>
      </c>
    </row>
    <row r="74" spans="2:4">
      <c r="B74" t="s">
        <v>304</v>
      </c>
    </row>
    <row r="75" spans="2:4">
      <c r="B75" s="120" t="s">
        <v>305</v>
      </c>
    </row>
  </sheetData>
  <mergeCells count="60">
    <mergeCell ref="J23:K23"/>
    <mergeCell ref="A35:K35"/>
    <mergeCell ref="A21:A22"/>
    <mergeCell ref="B21:B22"/>
    <mergeCell ref="C21:C22"/>
    <mergeCell ref="D21:D22"/>
    <mergeCell ref="E21:E22"/>
    <mergeCell ref="F21:F22"/>
    <mergeCell ref="J21:K21"/>
    <mergeCell ref="J24:K24"/>
    <mergeCell ref="G32:I33"/>
    <mergeCell ref="J22:K22"/>
    <mergeCell ref="A23:A24"/>
    <mergeCell ref="B23:B24"/>
    <mergeCell ref="C23:C24"/>
    <mergeCell ref="F23:F24"/>
    <mergeCell ref="E23:E24"/>
    <mergeCell ref="A5:C8"/>
    <mergeCell ref="E5:G6"/>
    <mergeCell ref="E17:E18"/>
    <mergeCell ref="A17:A18"/>
    <mergeCell ref="D23:D24"/>
    <mergeCell ref="F17:F18"/>
    <mergeCell ref="J13:K13"/>
    <mergeCell ref="J14:K14"/>
    <mergeCell ref="J15:K15"/>
    <mergeCell ref="A15:A16"/>
    <mergeCell ref="A13:A14"/>
    <mergeCell ref="J16:K16"/>
    <mergeCell ref="F13:F14"/>
    <mergeCell ref="F15:F16"/>
    <mergeCell ref="B13:B14"/>
    <mergeCell ref="C13:C14"/>
    <mergeCell ref="D13:D14"/>
    <mergeCell ref="E13:E14"/>
    <mergeCell ref="B15:B16"/>
    <mergeCell ref="C15:C16"/>
    <mergeCell ref="D15:D16"/>
    <mergeCell ref="E15:E16"/>
    <mergeCell ref="I8:J8"/>
    <mergeCell ref="H6:K6"/>
    <mergeCell ref="F7:J7"/>
    <mergeCell ref="E8:G8"/>
    <mergeCell ref="I12:K12"/>
    <mergeCell ref="H29:K29"/>
    <mergeCell ref="G31:I31"/>
    <mergeCell ref="A33:B33"/>
    <mergeCell ref="J17:K17"/>
    <mergeCell ref="J18:K18"/>
    <mergeCell ref="J19:K19"/>
    <mergeCell ref="J20:K20"/>
    <mergeCell ref="B19:B20"/>
    <mergeCell ref="C19:C20"/>
    <mergeCell ref="D19:D20"/>
    <mergeCell ref="E19:E20"/>
    <mergeCell ref="F19:F20"/>
    <mergeCell ref="B17:B18"/>
    <mergeCell ref="C17:C18"/>
    <mergeCell ref="D17:D18"/>
    <mergeCell ref="A19:A20"/>
  </mergeCells>
  <phoneticPr fontId="4" type="noConversion"/>
  <conditionalFormatting sqref="I14">
    <cfRule type="cellIs" dxfId="86" priority="67" operator="lessThan">
      <formula>40909</formula>
    </cfRule>
  </conditionalFormatting>
  <conditionalFormatting sqref="I16">
    <cfRule type="cellIs" dxfId="85" priority="66" operator="lessThan">
      <formula>40909</formula>
    </cfRule>
  </conditionalFormatting>
  <conditionalFormatting sqref="I18">
    <cfRule type="cellIs" dxfId="84" priority="65" operator="lessThan">
      <formula>40909</formula>
    </cfRule>
  </conditionalFormatting>
  <conditionalFormatting sqref="I20">
    <cfRule type="cellIs" dxfId="83" priority="64" operator="lessThan">
      <formula>40909</formula>
    </cfRule>
  </conditionalFormatting>
  <conditionalFormatting sqref="I22">
    <cfRule type="cellIs" dxfId="82" priority="63" operator="lessThan">
      <formula>40909</formula>
    </cfRule>
  </conditionalFormatting>
  <conditionalFormatting sqref="I24">
    <cfRule type="cellIs" dxfId="81" priority="62" operator="lessThan">
      <formula>40909</formula>
    </cfRule>
  </conditionalFormatting>
  <conditionalFormatting sqref="H24 H22 H20 H18 H16 H14">
    <cfRule type="cellIs" dxfId="80" priority="61" operator="equal">
      <formula>$V$20</formula>
    </cfRule>
  </conditionalFormatting>
  <conditionalFormatting sqref="Z14:AA14">
    <cfRule type="cellIs" dxfId="79" priority="59" operator="equal">
      <formula>"주민오류"</formula>
    </cfRule>
    <cfRule type="cellIs" dxfId="78" priority="60" operator="equal">
      <formula>"OK"</formula>
    </cfRule>
  </conditionalFormatting>
  <conditionalFormatting sqref="AA14">
    <cfRule type="cellIs" dxfId="77" priority="57" operator="equal">
      <formula>FALSE</formula>
    </cfRule>
    <cfRule type="cellIs" dxfId="76" priority="58" operator="equal">
      <formula>TRUE</formula>
    </cfRule>
  </conditionalFormatting>
  <conditionalFormatting sqref="AH14">
    <cfRule type="cellIs" dxfId="75" priority="56" operator="greaterThan">
      <formula>0</formula>
    </cfRule>
  </conditionalFormatting>
  <conditionalFormatting sqref="AI14 Z14">
    <cfRule type="cellIs" dxfId="74" priority="55" operator="equal">
      <formula>"주민오류"</formula>
    </cfRule>
  </conditionalFormatting>
  <conditionalFormatting sqref="AF14">
    <cfRule type="cellIs" dxfId="73" priority="54" operator="equal">
      <formula>"외국인"</formula>
    </cfRule>
  </conditionalFormatting>
  <conditionalFormatting sqref="AG14">
    <cfRule type="cellIs" dxfId="72" priority="53" operator="equal">
      <formula>"고용허가체크"</formula>
    </cfRule>
  </conditionalFormatting>
  <conditionalFormatting sqref="AJ14">
    <cfRule type="cellIs" dxfId="71" priority="51" operator="equal">
      <formula>13</formula>
    </cfRule>
    <cfRule type="cellIs" dxfId="70" priority="52" operator="equal">
      <formula>"고용허가체크"</formula>
    </cfRule>
  </conditionalFormatting>
  <conditionalFormatting sqref="Z16:AA16">
    <cfRule type="cellIs" dxfId="69" priority="49" operator="equal">
      <formula>"주민오류"</formula>
    </cfRule>
    <cfRule type="cellIs" dxfId="68" priority="50" operator="equal">
      <formula>"OK"</formula>
    </cfRule>
  </conditionalFormatting>
  <conditionalFormatting sqref="AA16">
    <cfRule type="cellIs" dxfId="67" priority="47" operator="equal">
      <formula>FALSE</formula>
    </cfRule>
    <cfRule type="cellIs" dxfId="66" priority="48" operator="equal">
      <formula>TRUE</formula>
    </cfRule>
  </conditionalFormatting>
  <conditionalFormatting sqref="AH16">
    <cfRule type="cellIs" dxfId="65" priority="46" operator="greaterThan">
      <formula>0</formula>
    </cfRule>
  </conditionalFormatting>
  <conditionalFormatting sqref="AI16 Z16">
    <cfRule type="cellIs" dxfId="64" priority="45" operator="equal">
      <formula>"주민오류"</formula>
    </cfRule>
  </conditionalFormatting>
  <conditionalFormatting sqref="AF16">
    <cfRule type="cellIs" dxfId="63" priority="44" operator="equal">
      <formula>"외국인"</formula>
    </cfRule>
  </conditionalFormatting>
  <conditionalFormatting sqref="AG16">
    <cfRule type="cellIs" dxfId="62" priority="43" operator="equal">
      <formula>"고용허가체크"</formula>
    </cfRule>
  </conditionalFormatting>
  <conditionalFormatting sqref="AJ16">
    <cfRule type="cellIs" dxfId="61" priority="41" operator="equal">
      <formula>13</formula>
    </cfRule>
    <cfRule type="cellIs" dxfId="60" priority="42" operator="equal">
      <formula>"고용허가체크"</formula>
    </cfRule>
  </conditionalFormatting>
  <conditionalFormatting sqref="Z18:AA18">
    <cfRule type="cellIs" dxfId="59" priority="39" operator="equal">
      <formula>"주민오류"</formula>
    </cfRule>
    <cfRule type="cellIs" dxfId="58" priority="40" operator="equal">
      <formula>"OK"</formula>
    </cfRule>
  </conditionalFormatting>
  <conditionalFormatting sqref="AA18">
    <cfRule type="cellIs" dxfId="57" priority="37" operator="equal">
      <formula>FALSE</formula>
    </cfRule>
    <cfRule type="cellIs" dxfId="56" priority="38" operator="equal">
      <formula>TRUE</formula>
    </cfRule>
  </conditionalFormatting>
  <conditionalFormatting sqref="AH18">
    <cfRule type="cellIs" dxfId="55" priority="36" operator="greaterThan">
      <formula>0</formula>
    </cfRule>
  </conditionalFormatting>
  <conditionalFormatting sqref="AI18 Z18">
    <cfRule type="cellIs" dxfId="54" priority="35" operator="equal">
      <formula>"주민오류"</formula>
    </cfRule>
  </conditionalFormatting>
  <conditionalFormatting sqref="AF18">
    <cfRule type="cellIs" dxfId="53" priority="34" operator="equal">
      <formula>"외국인"</formula>
    </cfRule>
  </conditionalFormatting>
  <conditionalFormatting sqref="AG18">
    <cfRule type="cellIs" dxfId="52" priority="33" operator="equal">
      <formula>"고용허가체크"</formula>
    </cfRule>
  </conditionalFormatting>
  <conditionalFormatting sqref="AJ18">
    <cfRule type="cellIs" dxfId="51" priority="31" operator="equal">
      <formula>13</formula>
    </cfRule>
    <cfRule type="cellIs" dxfId="50" priority="32" operator="equal">
      <formula>"고용허가체크"</formula>
    </cfRule>
  </conditionalFormatting>
  <conditionalFormatting sqref="Z20:AA20">
    <cfRule type="cellIs" dxfId="49" priority="29" operator="equal">
      <formula>"주민오류"</formula>
    </cfRule>
    <cfRule type="cellIs" dxfId="48" priority="30" operator="equal">
      <formula>"OK"</formula>
    </cfRule>
  </conditionalFormatting>
  <conditionalFormatting sqref="AA20">
    <cfRule type="cellIs" dxfId="47" priority="27" operator="equal">
      <formula>FALSE</formula>
    </cfRule>
    <cfRule type="cellIs" dxfId="46" priority="28" operator="equal">
      <formula>TRUE</formula>
    </cfRule>
  </conditionalFormatting>
  <conditionalFormatting sqref="AH20">
    <cfRule type="cellIs" dxfId="45" priority="26" operator="greaterThan">
      <formula>0</formula>
    </cfRule>
  </conditionalFormatting>
  <conditionalFormatting sqref="AI20 Z20">
    <cfRule type="cellIs" dxfId="44" priority="25" operator="equal">
      <formula>"주민오류"</formula>
    </cfRule>
  </conditionalFormatting>
  <conditionalFormatting sqref="AF20">
    <cfRule type="cellIs" dxfId="43" priority="24" operator="equal">
      <formula>"외국인"</formula>
    </cfRule>
  </conditionalFormatting>
  <conditionalFormatting sqref="AG20">
    <cfRule type="cellIs" dxfId="42" priority="23" operator="equal">
      <formula>"고용허가체크"</formula>
    </cfRule>
  </conditionalFormatting>
  <conditionalFormatting sqref="AJ20">
    <cfRule type="cellIs" dxfId="41" priority="21" operator="equal">
      <formula>13</formula>
    </cfRule>
    <cfRule type="cellIs" dxfId="40" priority="22" operator="equal">
      <formula>"고용허가체크"</formula>
    </cfRule>
  </conditionalFormatting>
  <conditionalFormatting sqref="Z22:AA22">
    <cfRule type="cellIs" dxfId="39" priority="19" operator="equal">
      <formula>"주민오류"</formula>
    </cfRule>
    <cfRule type="cellIs" dxfId="38" priority="20" operator="equal">
      <formula>"OK"</formula>
    </cfRule>
  </conditionalFormatting>
  <conditionalFormatting sqref="AA22">
    <cfRule type="cellIs" dxfId="37" priority="17" operator="equal">
      <formula>FALSE</formula>
    </cfRule>
    <cfRule type="cellIs" dxfId="36" priority="18" operator="equal">
      <formula>TRUE</formula>
    </cfRule>
  </conditionalFormatting>
  <conditionalFormatting sqref="AH22">
    <cfRule type="cellIs" dxfId="35" priority="16" operator="greaterThan">
      <formula>0</formula>
    </cfRule>
  </conditionalFormatting>
  <conditionalFormatting sqref="AI22 Z22">
    <cfRule type="cellIs" dxfId="34" priority="15" operator="equal">
      <formula>"주민오류"</formula>
    </cfRule>
  </conditionalFormatting>
  <conditionalFormatting sqref="AF22">
    <cfRule type="cellIs" dxfId="33" priority="14" operator="equal">
      <formula>"외국인"</formula>
    </cfRule>
  </conditionalFormatting>
  <conditionalFormatting sqref="AG22">
    <cfRule type="cellIs" dxfId="32" priority="13" operator="equal">
      <formula>"고용허가체크"</formula>
    </cfRule>
  </conditionalFormatting>
  <conditionalFormatting sqref="AJ22">
    <cfRule type="cellIs" dxfId="31" priority="11" operator="equal">
      <formula>13</formula>
    </cfRule>
    <cfRule type="cellIs" dxfId="30" priority="12" operator="equal">
      <formula>"고용허가체크"</formula>
    </cfRule>
  </conditionalFormatting>
  <conditionalFormatting sqref="Z24:AA24">
    <cfRule type="cellIs" dxfId="29" priority="9" operator="equal">
      <formula>"주민오류"</formula>
    </cfRule>
    <cfRule type="cellIs" dxfId="28" priority="10" operator="equal">
      <formula>"OK"</formula>
    </cfRule>
  </conditionalFormatting>
  <conditionalFormatting sqref="AA24">
    <cfRule type="cellIs" dxfId="27" priority="7" operator="equal">
      <formula>FALSE</formula>
    </cfRule>
    <cfRule type="cellIs" dxfId="26" priority="8" operator="equal">
      <formula>TRUE</formula>
    </cfRule>
  </conditionalFormatting>
  <conditionalFormatting sqref="AH24">
    <cfRule type="cellIs" dxfId="25" priority="6" operator="greaterThan">
      <formula>0</formula>
    </cfRule>
  </conditionalFormatting>
  <conditionalFormatting sqref="AI24 Z24">
    <cfRule type="cellIs" dxfId="24" priority="5" operator="equal">
      <formula>"주민오류"</formula>
    </cfRule>
  </conditionalFormatting>
  <conditionalFormatting sqref="AF24">
    <cfRule type="cellIs" dxfId="23" priority="4" operator="equal">
      <formula>"외국인"</formula>
    </cfRule>
  </conditionalFormatting>
  <conditionalFormatting sqref="AG24">
    <cfRule type="cellIs" dxfId="22" priority="3" operator="equal">
      <formula>"고용허가체크"</formula>
    </cfRule>
  </conditionalFormatting>
  <conditionalFormatting sqref="AJ24">
    <cfRule type="cellIs" dxfId="21" priority="1" operator="equal">
      <formula>13</formula>
    </cfRule>
    <cfRule type="cellIs" dxfId="20" priority="2" operator="equal">
      <formula>"고용허가체크"</formula>
    </cfRule>
  </conditionalFormatting>
  <dataValidations count="1">
    <dataValidation type="list" allowBlank="1" showInputMessage="1" showErrorMessage="1" sqref="E13:E24" xr:uid="{00000000-0002-0000-0000-000000000000}">
      <formula1>$U$2:$U$7</formula1>
    </dataValidation>
  </dataValidations>
  <printOptions horizontalCentered="1" verticalCentered="1"/>
  <pageMargins left="0.19685039370078741" right="0.19685039370078741" top="0.55118110236220474" bottom="0.15748031496062992" header="0.31496062992125984"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Z156"/>
  <sheetViews>
    <sheetView showGridLines="0" workbookViewId="0">
      <selection activeCell="H5" sqref="H5:R6"/>
    </sheetView>
  </sheetViews>
  <sheetFormatPr defaultColWidth="2.5" defaultRowHeight="13.5"/>
  <cols>
    <col min="1" max="36" width="2.375" style="1" customWidth="1"/>
    <col min="37" max="38" width="2.5" style="1"/>
    <col min="39" max="39" width="14.875" style="1" bestFit="1" customWidth="1"/>
    <col min="40" max="40" width="11.625" style="1" bestFit="1" customWidth="1"/>
    <col min="41" max="41" width="11.625" style="1" customWidth="1"/>
    <col min="42" max="42" width="13" style="1" bestFit="1" customWidth="1"/>
    <col min="43" max="43" width="14.625" style="1" customWidth="1"/>
    <col min="44" max="44" width="13" style="1" customWidth="1"/>
    <col min="45" max="45" width="11.625" style="1" bestFit="1" customWidth="1"/>
    <col min="46" max="46" width="14.625" style="1" customWidth="1"/>
    <col min="47" max="48" width="11.125" style="1" bestFit="1" customWidth="1"/>
    <col min="49" max="49" width="5.5" style="1" bestFit="1" customWidth="1"/>
    <col min="50" max="50" width="11.75" style="1" bestFit="1" customWidth="1"/>
    <col min="51" max="51" width="11.125" style="1" bestFit="1" customWidth="1"/>
    <col min="52" max="16384" width="2.5" style="1"/>
  </cols>
  <sheetData>
    <row r="1" spans="1:51">
      <c r="A1" s="9" t="s">
        <v>220</v>
      </c>
      <c r="AE1" s="212" t="s">
        <v>157</v>
      </c>
      <c r="AF1" s="212"/>
      <c r="AG1" s="212"/>
      <c r="AH1" s="236">
        <v>1</v>
      </c>
      <c r="AI1" s="236"/>
      <c r="AJ1" s="236"/>
      <c r="AM1" s="51" t="s">
        <v>312</v>
      </c>
    </row>
    <row r="2" spans="1:51" ht="1.5" customHeight="1"/>
    <row r="3" spans="1:51" s="48" customFormat="1" ht="25.5">
      <c r="A3" s="50" t="s">
        <v>108</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M3" s="162" t="s">
        <v>443</v>
      </c>
    </row>
    <row r="4" spans="1:51" ht="16.5">
      <c r="A4" s="243" t="str">
        <f>TEXT(T14,"yyyy")</f>
        <v>2015</v>
      </c>
      <c r="B4" s="243"/>
      <c r="C4" s="243"/>
      <c r="D4" s="243"/>
      <c r="E4" s="243"/>
      <c r="F4" s="243"/>
      <c r="G4" s="47" t="s">
        <v>107</v>
      </c>
      <c r="H4" s="47"/>
      <c r="AJ4" s="114"/>
      <c r="AM4" s="46" t="s">
        <v>106</v>
      </c>
      <c r="AN4" s="46" t="s">
        <v>105</v>
      </c>
      <c r="AO4" s="46" t="s">
        <v>104</v>
      </c>
      <c r="AP4" s="46" t="s">
        <v>103</v>
      </c>
      <c r="AQ4" s="46" t="s">
        <v>102</v>
      </c>
      <c r="AR4" s="46" t="s">
        <v>101</v>
      </c>
      <c r="AS4" s="46" t="s">
        <v>100</v>
      </c>
      <c r="AT4" s="46" t="s">
        <v>99</v>
      </c>
      <c r="AU4" s="46" t="s">
        <v>98</v>
      </c>
      <c r="AV4" s="46" t="s">
        <v>97</v>
      </c>
      <c r="AW4" s="46" t="s">
        <v>96</v>
      </c>
      <c r="AX4" s="46" t="s">
        <v>95</v>
      </c>
      <c r="AY4" s="46" t="s">
        <v>94</v>
      </c>
    </row>
    <row r="5" spans="1:51" ht="14.25" customHeight="1">
      <c r="A5" s="252" t="s">
        <v>93</v>
      </c>
      <c r="B5" s="252"/>
      <c r="C5" s="252"/>
      <c r="D5" s="253"/>
      <c r="E5" s="21" t="s">
        <v>92</v>
      </c>
      <c r="F5" s="13"/>
      <c r="G5" s="15"/>
      <c r="H5" s="244" t="s">
        <v>439</v>
      </c>
      <c r="I5" s="244"/>
      <c r="J5" s="244"/>
      <c r="K5" s="244"/>
      <c r="L5" s="244"/>
      <c r="M5" s="244"/>
      <c r="N5" s="244"/>
      <c r="O5" s="244"/>
      <c r="P5" s="244"/>
      <c r="Q5" s="244"/>
      <c r="R5" s="245"/>
      <c r="S5" s="23" t="s">
        <v>91</v>
      </c>
      <c r="T5" s="15"/>
      <c r="U5" s="15"/>
      <c r="V5" s="15"/>
      <c r="W5" s="15"/>
      <c r="X5" s="24"/>
      <c r="Y5" s="248">
        <v>5419221368915</v>
      </c>
      <c r="Z5" s="249"/>
      <c r="AA5" s="249"/>
      <c r="AB5" s="249"/>
      <c r="AC5" s="249"/>
      <c r="AD5" s="249"/>
      <c r="AE5" s="249"/>
      <c r="AF5" s="249"/>
      <c r="AG5" s="249"/>
      <c r="AH5" s="249"/>
      <c r="AI5" s="249"/>
      <c r="AJ5" s="249"/>
      <c r="AM5" s="43">
        <f>IF(LEN(CLEAN(Y5))=10,IF(AND(VALUE(MID(Y5,4,1))&gt;=1,VALUE(MID(Y5,4,1))&lt;=4),MOD(11-MOD(0*2+0*3+0*4+MID(Y5,1,1)*5+MID(Y5,2,1)*6+MID(Y5,3,1)*7+MID(Y5,4,1)*8+MID(Y5,5,1)*9+MID(Y5,6,1)*2+MID(Y5,7,1)*3+MID(Y5,8,1)*4+MID(Y5,9,1)*5,11),10),IF(AND(VALUE(MID(Y5,4,1))&gt;=5,VALUE(MID(Y5,4,1))&lt;=8),MOD(11-MOD(0*2+0*3+0*4+MID(Y5,1,1)*5+MID(Y5,2,1)*6+MID(Y5,3,1)*7+MID(Y5,4,1)*8+MID(Y5,5,1)*9+MID(Y5,6,1)*2+MID(Y5,7,1)*3+MID(Y5,8,1)*4+MID(Y5,9,1)*5,11),10),"오류")),IF(LEN(CLEAN(Y5))=11,IF(AND(VALUE(MID(Y5,5,1))&gt;=1,VALUE(MID(Y5,5,1))&lt;=4),MOD(11-MOD(0*2+0*3+MID(Y5,1,1)*4+MID(Y5,2,1)*5+MID(Y5,3,1)*6+MID(Y5,4,1)*7+MID(Y5,5,1)*8+MID(Y5,6,1)*9+MID(Y5,7,1)*2+MID(Y5,8,1)*3+MID(Y5,9,1)*4+MID(Y5,10,1)*5,11),10),IF(AND(VALUE(MID(Y5,5,1))&gt;=5,VALUE(MID(Y5,5,1))&lt;=8),MOD(11-MOD(0*2+0*3+MID(Y5,1,1)*4+MID(Y5,2,1)*5+MID(Y5,3,1)*6+MID(Y5,4,1)*7+MID(Y5,5,1)*8+MID(Y5,6,1)*9+MID(Y5,7,1)*2+MID(Y5,8,1)*3+MID(Y5,9,1)*4+MID(Y5,10,1)*5,11),10),"오류")),IF(LEN(CLEAN(Y5))=12,IF(AND(VALUE(MID(Y5,6,1))&gt;=1,VALUE(MID(Y5,6,1))&lt;=4),MOD(11-MOD(0*2+MID(Y5,1,1)*3+MID(Y5,2,1)*4+MID(Y5,3,1)*5+MID(Y5,4,1)*6+MID(Y5,5,1)*7+MID(Y5,6,1)*8+MID(Y5,7,1)*9+MID(Y5,8,1)*2+MID(Y5,9,1)*3+MID(Y5,10,1)*4+MID(Y5,11,1)*5,11),10),IF(AND(VALUE(MID(Y5,7,1))&gt;=5,VALUE(MID(Y5,7,1))&lt;=8),MOD(11-MOD(0*2+MID(Y5,1,1)*3+MID(Y5,2,1)*4+MID(Y5,3,1)*5+MID(Y5,4,1)*6+MID(Y5,5,1)*7+MID(Y5,6,1)*8+MID(Y5,7,1)*9+MID(Y5,8,1)*2+MID(Y5,9,1)*3+MID(Y5,10,1)*4+MID(Y5,11,1)*5,11),10),"오류")),IF(AND(VALUE(MID(Y5,7,1))&gt;=1,VALUE(MID(Y5,7,1))&lt;=4),MOD(11-MOD(MID(Y5,1,1)*2+MID(Y5,2,1)*3+MID(Y5,3,1)*4+MID(Y5,4,1)*5+MID(Y5,5,1)*6+MID(Y5,6,1)*7+MID(Y5,7,1)*8+MID(Y5,8,1)*9+MID(Y5,9,1)*2+MID(Y5,10,1)*3+MID(Y5,11,1)*4+MID(Y5,12,1)*5,11),10),IF(AND(VALUE(MID(Y5,7,1))&gt;=5,VALUE(MID(Y5,7,1))&lt;=8),IF(LEN(CLEAN(Y5))=12,MOD(MOD(11-MOD(0*2+MID(Y5,1,1)*3+MID(Y5,2,1)*4+MID(Y5,3,1)*5+MID(Y5,4,1)*6+MID(Y5,5,1)*7+MID(Y5,6,1)*8+MID(Y5,7,1)*9+MID(Y5,8,1)*2+MID(Y5,9,1)*3+MID(Y5,10,1)*4+MID(Y5,11,1)*5,11),10)+2,10),MOD(MOD(11-MOD(MID(Y5,1,1)*2+MID(Y5,2,1)*3+MID(Y5,3,1)*4+MID(Y5,4,1)*5+MID(Y5,5,1)*6+MID(Y5,6,1)*7+MID(Y5,7,1)*8+MID(Y5,8,1)*9+MID(Y5,9,1)*2+MID(Y5,10,1)*3+MID(Y5,11,1)*4+MID(Y5,12,1)*5,11),10)+2,10)))))))</f>
        <v>1</v>
      </c>
      <c r="AN5" s="43" t="str">
        <f>IF(INT(RIGHT(Y5,1))=AM5,"OK","주민오류")</f>
        <v>주민오류</v>
      </c>
      <c r="AO5" s="44">
        <f ca="1">DATEDIF(IF(OR(MID(Y5,LEN(CLEAN(Y5))-6,1)&lt;="2",MID(Y5,LEN(CLEAN(Y5))-6,1)="5",MID(Y5,LEN(CLEAN(Y5))-6,1)="6"),DATE(MID(Y5,1,2),MID(Y5,3,2),MID(Y5,5,2)),CHOOSE(14-LEN(CLEAN(Y5)), DATE(MID(Y5,1,2)+100,MID(Y5,3,2),MID(Y5,5,2)), DATE(MID(Y5,1,1)+100,MID(Y5,2,2),MID(Y5,4,2)),DATE(2000,MID(Y5,1,2),MID(Y5,3,2)),DATE(2000,MID(Y5,1,1),MID(Y5,2,2)))),TODAY(),"y")</f>
        <v>65</v>
      </c>
      <c r="AP5" s="45">
        <f>T14</f>
        <v>42006</v>
      </c>
      <c r="AQ5" s="44">
        <f>DATEDIF(IF(OR(MID(Y5,LEN(CLEAN(Y5))-6,1)&lt;="2",MID(Y5,LEN(CLEAN(Y5))-6,1)="5",MID(Y5,LEN(CLEAN(Y5))-6,1)="6"),DATE(MID(Y5,1,2),MID(Y5,3,2),MID(Y5,5,2)),CHOOSE(14-LEN(CLEAN(Y5)), DATE(MID(Y5,1,2)+100,MID(Y5,3,2),MID(Y5,5,2)), DATE(MID(Y5,1,1)+100,MID(Y5,2,2),MID(Y5,4,2)),DATE(2000,MID(Y5,1,2),MID(Y5,3,2)),DATE(2000,MID(Y5,1,1),MID(Y5,2,2)))),AP5,"y")</f>
        <v>59</v>
      </c>
      <c r="AR5" s="43" t="str">
        <f>CHOOSE(14-LEN(CLEAN(Y5)),CHOOSE(MID(Y5,7,1),"남","여","남","여","남","여","남","여","남","여"),CHOOSE(MID(Y5,6,1),"남","여","남","여","남","여","남","여","남","여"),CHOOSE(MID(Y5,5,1),"남","여","남","여","남","여","남","여","남","여"),CHOOSE(MID(Y5,4,1),"남","여","남","여","남","여","남","여","남","여"),CHOOSE(MID(Y5,3,1),"남","여","남","여","남","여","남","여","남","여"))</f>
        <v>남</v>
      </c>
      <c r="AS5" s="43" t="str">
        <f>CHOOSE(14-LEN(CLEAN(Y5)),MID(Y5,7,1),MID(Y5,6,1),MID(Y5,5,1),MID(Y5,4,1))</f>
        <v>1</v>
      </c>
      <c r="AT5" s="43" t="str">
        <f>CHOOSE(AS5,"내국인","내국인","내국인","내국인","외국인","외국인","외국인","외국인")</f>
        <v>내국인</v>
      </c>
      <c r="AU5" s="43" t="str">
        <f>IF(AT5="외국인","고용허가체크","")</f>
        <v/>
      </c>
      <c r="AV5" s="43">
        <f>IF(LEN(CLEAN(Y5))=12,MOD(MID(Y5,7,1)*10+MID(Y5,8,1),2),MOD(MID(Y5,8,1)*10+MID(Y5,9,1),2))</f>
        <v>0</v>
      </c>
      <c r="AW5" s="43" t="str">
        <f>IF(AV5=0,"OK","")</f>
        <v>OK</v>
      </c>
      <c r="AX5" s="43">
        <f>LEN(CLEAN(Y5))</f>
        <v>13</v>
      </c>
      <c r="AY5" s="42" t="str">
        <f>IF(AT5="외국인",VLOOKUP(VALUE(MID(Y5,12,1)),$M$11:$N$13,2),"")</f>
        <v/>
      </c>
    </row>
    <row r="6" spans="1:51" ht="14.25" customHeight="1">
      <c r="A6" s="252"/>
      <c r="B6" s="252"/>
      <c r="C6" s="252"/>
      <c r="D6" s="253"/>
      <c r="E6" s="19"/>
      <c r="F6" s="8"/>
      <c r="G6" s="8"/>
      <c r="H6" s="246"/>
      <c r="I6" s="246"/>
      <c r="J6" s="246"/>
      <c r="K6" s="246"/>
      <c r="L6" s="246"/>
      <c r="M6" s="246"/>
      <c r="N6" s="246"/>
      <c r="O6" s="246"/>
      <c r="P6" s="246"/>
      <c r="Q6" s="246"/>
      <c r="R6" s="247"/>
      <c r="S6" s="19"/>
      <c r="T6" s="8"/>
      <c r="U6" s="8"/>
      <c r="V6" s="8"/>
      <c r="W6" s="8"/>
      <c r="X6" s="20"/>
      <c r="Y6" s="250"/>
      <c r="Z6" s="251"/>
      <c r="AA6" s="251"/>
      <c r="AB6" s="251"/>
      <c r="AC6" s="251"/>
      <c r="AD6" s="251"/>
      <c r="AE6" s="251"/>
      <c r="AF6" s="251"/>
      <c r="AG6" s="251"/>
      <c r="AH6" s="251"/>
      <c r="AI6" s="251"/>
      <c r="AJ6" s="251"/>
    </row>
    <row r="7" spans="1:51" ht="13.5" customHeight="1">
      <c r="A7" s="252"/>
      <c r="B7" s="252"/>
      <c r="C7" s="252"/>
      <c r="D7" s="253"/>
      <c r="E7" s="23" t="s">
        <v>90</v>
      </c>
      <c r="F7" s="15"/>
      <c r="G7" s="15"/>
      <c r="H7" s="259" t="s">
        <v>89</v>
      </c>
      <c r="I7" s="259"/>
      <c r="J7" s="259"/>
      <c r="K7" s="259"/>
      <c r="L7" s="259"/>
      <c r="M7" s="259"/>
      <c r="N7" s="259"/>
      <c r="O7" s="259"/>
      <c r="P7" s="259"/>
      <c r="Q7" s="259"/>
      <c r="R7" s="260"/>
      <c r="S7" s="271" t="s">
        <v>88</v>
      </c>
      <c r="T7" s="211"/>
      <c r="U7" s="211"/>
      <c r="V7" s="211"/>
      <c r="W7" s="211"/>
      <c r="X7" s="225"/>
      <c r="Y7" s="39" t="s">
        <v>87</v>
      </c>
      <c r="Z7" s="122" t="str">
        <f>IF(AU10=1,"√","")</f>
        <v/>
      </c>
      <c r="AA7" s="40" t="s">
        <v>86</v>
      </c>
      <c r="AB7" s="13" t="s">
        <v>440</v>
      </c>
      <c r="AC7" s="13"/>
      <c r="AD7" s="13"/>
      <c r="AE7" s="13"/>
      <c r="AF7" s="13"/>
      <c r="AG7" s="13"/>
      <c r="AH7" s="13"/>
      <c r="AI7" s="13"/>
      <c r="AJ7" s="13"/>
      <c r="AM7" s="41"/>
      <c r="AP7" s="109" t="s">
        <v>194</v>
      </c>
    </row>
    <row r="8" spans="1:51">
      <c r="A8" s="252"/>
      <c r="B8" s="252"/>
      <c r="C8" s="252"/>
      <c r="D8" s="253"/>
      <c r="E8" s="21"/>
      <c r="F8" s="13"/>
      <c r="G8" s="13"/>
      <c r="H8" s="261"/>
      <c r="I8" s="261"/>
      <c r="J8" s="261"/>
      <c r="K8" s="261"/>
      <c r="L8" s="261"/>
      <c r="M8" s="261"/>
      <c r="N8" s="261"/>
      <c r="O8" s="261"/>
      <c r="P8" s="261"/>
      <c r="Q8" s="261"/>
      <c r="R8" s="262"/>
      <c r="S8" s="272"/>
      <c r="T8" s="226"/>
      <c r="U8" s="226"/>
      <c r="V8" s="226"/>
      <c r="W8" s="226"/>
      <c r="X8" s="227"/>
      <c r="Y8" s="39" t="s">
        <v>87</v>
      </c>
      <c r="Z8" s="122" t="str">
        <f>IF(AU10=2,"√","")</f>
        <v/>
      </c>
      <c r="AA8" s="40" t="s">
        <v>86</v>
      </c>
      <c r="AB8" s="13" t="s">
        <v>309</v>
      </c>
      <c r="AC8" s="13"/>
      <c r="AD8" s="13"/>
      <c r="AE8" s="13"/>
      <c r="AF8" s="13"/>
      <c r="AG8" s="13"/>
      <c r="AH8" s="13"/>
      <c r="AI8" s="13"/>
      <c r="AJ8" s="13"/>
      <c r="AM8" s="38"/>
    </row>
    <row r="9" spans="1:51" ht="14.25" thickBot="1">
      <c r="A9" s="252"/>
      <c r="B9" s="252"/>
      <c r="C9" s="252"/>
      <c r="D9" s="253"/>
      <c r="E9" s="21"/>
      <c r="F9" s="13"/>
      <c r="G9" s="13"/>
      <c r="H9" s="261"/>
      <c r="I9" s="261"/>
      <c r="J9" s="261"/>
      <c r="K9" s="261"/>
      <c r="L9" s="261"/>
      <c r="M9" s="261"/>
      <c r="N9" s="261"/>
      <c r="O9" s="261"/>
      <c r="P9" s="261"/>
      <c r="Q9" s="261"/>
      <c r="R9" s="262"/>
      <c r="S9" s="272"/>
      <c r="T9" s="226"/>
      <c r="U9" s="226"/>
      <c r="V9" s="226"/>
      <c r="W9" s="226"/>
      <c r="X9" s="227"/>
      <c r="Y9" s="39" t="s">
        <v>87</v>
      </c>
      <c r="Z9" s="122" t="str">
        <f>IF(AU10=3,"√","")</f>
        <v>√</v>
      </c>
      <c r="AA9" s="40" t="s">
        <v>86</v>
      </c>
      <c r="AB9" s="13" t="s">
        <v>310</v>
      </c>
      <c r="AC9" s="13"/>
      <c r="AD9" s="13"/>
      <c r="AE9" s="13"/>
      <c r="AF9" s="13"/>
      <c r="AG9" s="13"/>
      <c r="AH9" s="13"/>
      <c r="AI9" s="13"/>
      <c r="AJ9" s="13"/>
      <c r="AM9" s="38"/>
    </row>
    <row r="10" spans="1:51" ht="14.25" thickBot="1">
      <c r="A10" s="254"/>
      <c r="B10" s="254"/>
      <c r="C10" s="254"/>
      <c r="D10" s="255"/>
      <c r="E10" s="19"/>
      <c r="F10" s="8"/>
      <c r="G10" s="8"/>
      <c r="H10" s="263"/>
      <c r="I10" s="263"/>
      <c r="J10" s="263"/>
      <c r="K10" s="263"/>
      <c r="L10" s="263"/>
      <c r="M10" s="263"/>
      <c r="N10" s="263"/>
      <c r="O10" s="263"/>
      <c r="P10" s="263"/>
      <c r="Q10" s="263"/>
      <c r="R10" s="264"/>
      <c r="S10" s="273"/>
      <c r="T10" s="212"/>
      <c r="U10" s="212"/>
      <c r="V10" s="212"/>
      <c r="W10" s="212"/>
      <c r="X10" s="228"/>
      <c r="Y10" s="138" t="s">
        <v>87</v>
      </c>
      <c r="Z10" s="139" t="str">
        <f>IF(AU10=4,"√","")</f>
        <v/>
      </c>
      <c r="AA10" s="140" t="s">
        <v>86</v>
      </c>
      <c r="AB10" s="141" t="s">
        <v>311</v>
      </c>
      <c r="AC10" s="141"/>
      <c r="AD10" s="141"/>
      <c r="AE10" s="141"/>
      <c r="AF10" s="141"/>
      <c r="AG10" s="141"/>
      <c r="AH10" s="141"/>
      <c r="AI10" s="141"/>
      <c r="AJ10" s="141"/>
      <c r="AM10" s="38"/>
      <c r="AU10" s="123">
        <v>3</v>
      </c>
    </row>
    <row r="11" spans="1:51" ht="3.75" customHeight="1" thickBot="1">
      <c r="A11" s="37"/>
      <c r="B11" s="37"/>
      <c r="C11" s="37"/>
      <c r="D11" s="37"/>
      <c r="E11" s="37"/>
      <c r="F11" s="37"/>
      <c r="G11" s="37"/>
      <c r="H11" s="12"/>
      <c r="I11" s="12"/>
      <c r="J11" s="12"/>
      <c r="K11" s="12"/>
      <c r="L11" s="12"/>
      <c r="M11" s="12"/>
      <c r="N11" s="12"/>
      <c r="O11" s="12"/>
      <c r="P11" s="12"/>
      <c r="Q11" s="12"/>
      <c r="R11" s="12"/>
      <c r="S11" s="37"/>
      <c r="T11" s="37"/>
      <c r="U11" s="37"/>
      <c r="V11" s="37"/>
      <c r="W11" s="37"/>
      <c r="X11" s="37"/>
      <c r="Y11" s="12"/>
      <c r="Z11" s="12"/>
      <c r="AA11" s="12"/>
      <c r="AB11" s="12"/>
      <c r="AC11" s="12"/>
      <c r="AD11" s="12"/>
      <c r="AE11" s="12"/>
      <c r="AF11" s="12"/>
      <c r="AG11" s="12"/>
      <c r="AH11" s="12"/>
      <c r="AI11" s="12"/>
      <c r="AJ11" s="12"/>
    </row>
    <row r="12" spans="1:51" ht="20.25" customHeight="1">
      <c r="A12" s="36" t="s">
        <v>85</v>
      </c>
      <c r="AM12" s="125">
        <f>T14-AD14</f>
        <v>21714</v>
      </c>
      <c r="AP12" s="1" t="s">
        <v>214</v>
      </c>
      <c r="AR12" s="1" t="s">
        <v>387</v>
      </c>
      <c r="AW12" s="149" t="s">
        <v>388</v>
      </c>
    </row>
    <row r="13" spans="1:51" ht="3.75" customHeight="1">
      <c r="A13" s="8"/>
      <c r="B13" s="8"/>
      <c r="C13" s="8"/>
      <c r="D13" s="8"/>
      <c r="E13" s="8"/>
      <c r="F13" s="8"/>
      <c r="G13" s="8"/>
      <c r="H13" s="8"/>
      <c r="I13" s="8"/>
      <c r="J13" s="8"/>
      <c r="K13" s="8"/>
      <c r="L13" s="8"/>
      <c r="M13" s="8"/>
      <c r="N13" s="8"/>
      <c r="O13" s="8"/>
      <c r="P13" s="8"/>
      <c r="Q13" s="8"/>
      <c r="R13" s="8"/>
      <c r="S13" s="8"/>
      <c r="T13" s="13"/>
      <c r="U13" s="13"/>
      <c r="V13" s="13"/>
      <c r="W13" s="13"/>
      <c r="X13" s="13"/>
      <c r="Y13" s="13"/>
      <c r="Z13" s="8"/>
      <c r="AA13" s="8"/>
      <c r="AB13" s="8"/>
      <c r="AC13" s="8"/>
      <c r="AD13" s="8"/>
      <c r="AE13" s="8"/>
      <c r="AF13" s="8"/>
      <c r="AG13" s="8"/>
      <c r="AH13" s="8"/>
      <c r="AI13" s="8"/>
      <c r="AJ13" s="8"/>
    </row>
    <row r="14" spans="1:51" ht="16.5">
      <c r="A14" s="29" t="s">
        <v>429</v>
      </c>
      <c r="B14" s="29"/>
      <c r="C14" s="29"/>
      <c r="D14" s="29"/>
      <c r="E14" s="29"/>
      <c r="F14" s="29"/>
      <c r="G14" s="29"/>
      <c r="H14" s="31"/>
      <c r="I14" s="23"/>
      <c r="J14" s="240" t="str">
        <f>DATEDIF(AD14,T14+1,"Y")&amp;"년 "&amp;DATEDIF(AD14,T14+1,"YM")&amp;"월 "&amp;IF(OR(AND(TEXT(AD14,"dd")="01",TEXT(EOMONTH(T14,0),"dd")=TEXT(T14,"dd")),TEXT(TEXT(T14,"dd")+1,"dd")=TEXT(AD14,"dd")),"",DATEDIF(AD14,T14,"MD")+1&amp;"일")</f>
        <v>59년 5월 12일</v>
      </c>
      <c r="K14" s="240"/>
      <c r="L14" s="240"/>
      <c r="M14" s="240"/>
      <c r="N14" s="240"/>
      <c r="O14" s="240"/>
      <c r="P14" s="15" t="s">
        <v>84</v>
      </c>
      <c r="Q14" s="15"/>
      <c r="R14" s="15"/>
      <c r="S14" s="15"/>
      <c r="T14" s="241">
        <v>42006</v>
      </c>
      <c r="U14" s="241"/>
      <c r="V14" s="241"/>
      <c r="W14" s="241"/>
      <c r="X14" s="241"/>
      <c r="Y14" s="241"/>
      <c r="Z14" s="35" t="s">
        <v>83</v>
      </c>
      <c r="AA14" s="15"/>
      <c r="AB14" s="15"/>
      <c r="AC14" s="15"/>
      <c r="AD14" s="242">
        <f>IF(OR(MID(Y5,LEN(CLEAN(Y5))-6,1)&lt;="2",MID(Y5,LEN(CLEAN(Y5))-6,1)="5",MID(Y5,LEN(CLEAN(Y5))-6,1)="6"),DATE(MID(Y5,1,2),MID(Y5,3,2),MID(Y5,5,2)),CHOOSE(14-LEN(CLEAN(Y5)),DATE(MID(Y5,1,2)+100,MID(Y5,3,2),MID(Y5,5,2)),DATE(MID(Y5,1,1)+100,MID(Y5,2,2),MID(Y5,4,2)),DATE(2000,MID(Y5,1,2),MID(Y5,3,2)),DATE(2000,MID(Y5,1,1),MID(Y5,2,2))))</f>
        <v>20292</v>
      </c>
      <c r="AE14" s="242"/>
      <c r="AF14" s="242"/>
      <c r="AG14" s="242"/>
      <c r="AH14" s="242"/>
      <c r="AI14" s="242"/>
      <c r="AJ14" s="15" t="s">
        <v>76</v>
      </c>
      <c r="AM14" s="34">
        <f>T14</f>
        <v>42006</v>
      </c>
      <c r="AN14" s="33" t="s">
        <v>82</v>
      </c>
      <c r="AO14" s="33">
        <f>DATEDIF(IF(OR(MID(Y5,LEN(CLEAN(Y5))-6,1)&lt;="2",MID(Y5,LEN(CLEAN(Y5))-6,1)="5",MID(Y5,LEN(CLEAN(Y5))-6,1)="6"),DATE(MID(Y5,1,2),MID(Y5,3,2),MID(Y5,5,2)),CHOOSE(14-LEN(CLEAN(Y5)), DATE(MID(Y5,1,2)+100,MID(Y5,3,2),MID(Y5,5,2)), DATE(MID(Y5,1,1)+100,MID(Y5,2,2),MID(Y5,4,2)),DATE(2000,MID(Y5,1,2),MID(Y5,3,2)),DATE(2000,MID(Y5,1,1),MID(Y5,2,2)))),AM14,"y")</f>
        <v>59</v>
      </c>
      <c r="AP14" s="68">
        <v>0</v>
      </c>
      <c r="AQ14" s="68">
        <v>40908</v>
      </c>
      <c r="AR14" s="94">
        <v>0</v>
      </c>
      <c r="AS14" s="95" t="s">
        <v>174</v>
      </c>
      <c r="AU14" s="68">
        <v>0</v>
      </c>
      <c r="AV14" s="68">
        <v>40908</v>
      </c>
      <c r="AW14" s="94">
        <v>0</v>
      </c>
      <c r="AX14" s="95" t="s">
        <v>174</v>
      </c>
    </row>
    <row r="15" spans="1:51" ht="17.25" thickBot="1">
      <c r="A15" s="14" t="s">
        <v>81</v>
      </c>
      <c r="B15" s="14"/>
      <c r="C15" s="14"/>
      <c r="D15" s="14"/>
      <c r="E15" s="14"/>
      <c r="F15" s="14"/>
      <c r="G15" s="14"/>
      <c r="H15" s="32"/>
      <c r="I15" s="21"/>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O15" s="28">
        <v>40909</v>
      </c>
      <c r="AP15" s="68">
        <f>AQ14+1</f>
        <v>40909</v>
      </c>
      <c r="AQ15" s="68">
        <v>41639</v>
      </c>
      <c r="AR15" s="94">
        <v>1</v>
      </c>
      <c r="AS15" s="66" t="s">
        <v>171</v>
      </c>
      <c r="AT15" s="1" t="s">
        <v>431</v>
      </c>
      <c r="AU15" s="146">
        <f>AV14+1</f>
        <v>40909</v>
      </c>
      <c r="AV15" s="146">
        <v>41639</v>
      </c>
      <c r="AW15" s="147">
        <v>1</v>
      </c>
      <c r="AX15" s="148" t="s">
        <v>171</v>
      </c>
    </row>
    <row r="16" spans="1:51" ht="17.25" thickBot="1">
      <c r="A16" s="27" t="s">
        <v>80</v>
      </c>
      <c r="B16" s="27"/>
      <c r="C16" s="27"/>
      <c r="D16" s="27"/>
      <c r="E16" s="27"/>
      <c r="F16" s="27"/>
      <c r="G16" s="27"/>
      <c r="H16" s="30"/>
      <c r="I16" s="19"/>
      <c r="J16" s="8"/>
      <c r="K16" s="8"/>
      <c r="L16" s="8"/>
      <c r="M16" s="8"/>
      <c r="N16" s="8"/>
      <c r="O16" s="8"/>
      <c r="P16" s="8" t="s">
        <v>430</v>
      </c>
      <c r="Q16" s="8"/>
      <c r="R16" s="8"/>
      <c r="S16" s="8"/>
      <c r="T16" s="13"/>
      <c r="U16" s="13"/>
      <c r="V16" s="13"/>
      <c r="W16" s="13"/>
      <c r="X16" s="13"/>
      <c r="Y16" s="8"/>
      <c r="Z16" s="8"/>
      <c r="AA16" s="8"/>
      <c r="AB16" s="8"/>
      <c r="AC16" s="8"/>
      <c r="AD16" s="8"/>
      <c r="AE16" s="13"/>
      <c r="AF16" s="13"/>
      <c r="AG16" s="13"/>
      <c r="AH16" s="13"/>
      <c r="AI16" s="13"/>
      <c r="AJ16" s="8"/>
      <c r="AM16" s="124">
        <v>43101</v>
      </c>
      <c r="AP16" s="68">
        <f>AQ15+1</f>
        <v>41640</v>
      </c>
      <c r="AQ16" s="68">
        <v>42369</v>
      </c>
      <c r="AR16" s="94">
        <v>0.5</v>
      </c>
      <c r="AS16" s="66" t="s">
        <v>171</v>
      </c>
      <c r="AT16" s="1" t="s">
        <v>432</v>
      </c>
      <c r="AU16" s="150">
        <f>AV15+1</f>
        <v>41640</v>
      </c>
      <c r="AV16" s="151">
        <v>42369</v>
      </c>
      <c r="AW16" s="152">
        <v>0.5</v>
      </c>
      <c r="AX16" s="153" t="s">
        <v>171</v>
      </c>
    </row>
    <row r="17" spans="1:50" ht="16.5">
      <c r="A17" s="29" t="s">
        <v>79</v>
      </c>
      <c r="B17" s="29"/>
      <c r="C17" s="29"/>
      <c r="D17" s="29"/>
      <c r="E17" s="29"/>
      <c r="F17" s="29"/>
      <c r="G17" s="29"/>
      <c r="H17" s="31"/>
      <c r="I17" s="217" t="str">
        <f>DATEDIF(T17,AE17+1,"Y")&amp;"년 "&amp;DATEDIF(T17,AE17+1,"YM")&amp;"월 "&amp;IF(OR(AND(TEXT(T17,"dd")="01",TEXT(EOMONTH(AE17,0),"dd")=TEXT(AE17,"dd")),TEXT(TEXT(AE17,"dd")+1,"dd")=TEXT(T17,"dd")),"",DATEDIF(T17,AE17,"MD")+1&amp;"일")</f>
        <v>0년 0월 1일</v>
      </c>
      <c r="J17" s="218"/>
      <c r="K17" s="218"/>
      <c r="L17" s="218"/>
      <c r="M17" s="218"/>
      <c r="N17" s="218"/>
      <c r="O17" s="221" t="s">
        <v>78</v>
      </c>
      <c r="P17" s="221"/>
      <c r="Q17" s="221"/>
      <c r="R17" s="221"/>
      <c r="S17" s="221"/>
      <c r="T17" s="223"/>
      <c r="U17" s="223"/>
      <c r="V17" s="223"/>
      <c r="W17" s="223"/>
      <c r="X17" s="223"/>
      <c r="Y17" s="221" t="s">
        <v>77</v>
      </c>
      <c r="Z17" s="221"/>
      <c r="AA17" s="221"/>
      <c r="AB17" s="221"/>
      <c r="AC17" s="221"/>
      <c r="AD17" s="221"/>
      <c r="AE17" s="223"/>
      <c r="AF17" s="223"/>
      <c r="AG17" s="223"/>
      <c r="AH17" s="223"/>
      <c r="AI17" s="223"/>
      <c r="AJ17" s="211" t="s">
        <v>76</v>
      </c>
      <c r="AM17" s="205">
        <f>AE17-T17</f>
        <v>0</v>
      </c>
      <c r="AP17" s="68">
        <f>AQ16+1</f>
        <v>42370</v>
      </c>
      <c r="AQ17" s="68">
        <v>43100</v>
      </c>
      <c r="AR17" s="94">
        <v>0.7</v>
      </c>
      <c r="AS17" s="66" t="s">
        <v>170</v>
      </c>
      <c r="AT17" s="1" t="s">
        <v>433</v>
      </c>
      <c r="AU17" s="154">
        <f>AV16+1</f>
        <v>42370</v>
      </c>
      <c r="AV17" s="155">
        <v>43100</v>
      </c>
      <c r="AW17" s="156">
        <v>0.7</v>
      </c>
      <c r="AX17" s="157" t="s">
        <v>170</v>
      </c>
    </row>
    <row r="18" spans="1:50" ht="16.5">
      <c r="A18" s="27" t="s">
        <v>75</v>
      </c>
      <c r="B18" s="27"/>
      <c r="C18" s="27"/>
      <c r="D18" s="27"/>
      <c r="E18" s="27"/>
      <c r="F18" s="27"/>
      <c r="G18" s="27"/>
      <c r="H18" s="30"/>
      <c r="I18" s="219"/>
      <c r="J18" s="220"/>
      <c r="K18" s="220"/>
      <c r="L18" s="220"/>
      <c r="M18" s="220"/>
      <c r="N18" s="220"/>
      <c r="O18" s="222"/>
      <c r="P18" s="222"/>
      <c r="Q18" s="222"/>
      <c r="R18" s="222"/>
      <c r="S18" s="222"/>
      <c r="T18" s="224"/>
      <c r="U18" s="224"/>
      <c r="V18" s="224"/>
      <c r="W18" s="224"/>
      <c r="X18" s="224"/>
      <c r="Y18" s="222"/>
      <c r="Z18" s="222"/>
      <c r="AA18" s="222"/>
      <c r="AB18" s="222"/>
      <c r="AC18" s="222"/>
      <c r="AD18" s="222"/>
      <c r="AE18" s="224"/>
      <c r="AF18" s="224"/>
      <c r="AG18" s="224"/>
      <c r="AH18" s="224"/>
      <c r="AI18" s="224"/>
      <c r="AJ18" s="212"/>
      <c r="AM18" s="206"/>
      <c r="AO18" s="28">
        <v>43101</v>
      </c>
      <c r="AP18" s="68">
        <v>43101</v>
      </c>
      <c r="AQ18" s="68">
        <v>43465</v>
      </c>
      <c r="AR18" s="94">
        <v>0.9</v>
      </c>
      <c r="AS18" s="66" t="s">
        <v>170</v>
      </c>
      <c r="AU18" s="154">
        <f>AV17+1</f>
        <v>43101</v>
      </c>
      <c r="AV18" s="155">
        <v>43465</v>
      </c>
      <c r="AW18" s="156">
        <v>0.7</v>
      </c>
      <c r="AX18" s="157" t="s">
        <v>170</v>
      </c>
    </row>
    <row r="19" spans="1:50" ht="17.25" thickBot="1">
      <c r="A19" s="29" t="s">
        <v>74</v>
      </c>
      <c r="B19" s="29"/>
      <c r="C19" s="29"/>
      <c r="D19" s="29"/>
      <c r="E19" s="29"/>
      <c r="F19" s="29"/>
      <c r="G19" s="15"/>
      <c r="H19" s="24"/>
      <c r="I19" s="23"/>
      <c r="J19" s="213" t="str">
        <f>IF(AND(T17="",AE17=""),J14,TEXT(DATE(YEAR(T14-AD14),MONTH(T14-AD14),DAY(T14-AD14))-DATE(YEAR(AE17-T17),MONTH(AE17-T17),DAY(AE17-T17)),"yy년")&amp;VALUE(TEXT(DATE(YEAR(T14-AD14),MONTH(T14-AD14),DAY(T14-AD14))-DATE(YEAR(AE17-T17),MONTH(AE17-T17),DAY(AE17-T17)),"mm")-1)&amp;TEXT(DATE(YEAR(T14-AD14),MONTH(T14-AD14),DAY(T14-AD14))-DATE(YEAR(AE17-T17),MONTH(AE17-T17),DAY(AE17-T17)),"월dd일"))</f>
        <v>59년 5월 12일</v>
      </c>
      <c r="K19" s="213"/>
      <c r="L19" s="213"/>
      <c r="M19" s="213"/>
      <c r="N19" s="213"/>
      <c r="O19" s="213"/>
      <c r="P19" s="15"/>
      <c r="Q19" s="15"/>
      <c r="R19" s="256">
        <f>IF(AND(T17="",AE17=""),VALUE(MID(TEXT(J14,"YY"),1,2)),VALUE(TEXT(DATE(YEAR(T14-AD14),MONTH(T14-AD14),DAY(T14-AD14))-DATE(YEAR(AE17-T17),MONTH(AE17-T17),DAY(AE17-T17)),"yy")))</f>
        <v>59</v>
      </c>
      <c r="S19" s="256"/>
      <c r="T19" s="257"/>
      <c r="U19" s="267" t="s">
        <v>233</v>
      </c>
      <c r="V19" s="267"/>
      <c r="W19" s="267"/>
      <c r="X19" s="267"/>
      <c r="Y19" s="269"/>
      <c r="Z19" s="15"/>
      <c r="AA19" s="269" t="s">
        <v>235</v>
      </c>
      <c r="AB19" s="269"/>
      <c r="AC19" s="269"/>
      <c r="AD19" s="270" t="s">
        <v>236</v>
      </c>
      <c r="AE19" s="267"/>
      <c r="AF19" s="267" t="s">
        <v>237</v>
      </c>
      <c r="AG19" s="267"/>
      <c r="AH19" s="267"/>
      <c r="AI19" s="265" t="s">
        <v>306</v>
      </c>
      <c r="AJ19" s="266"/>
      <c r="AL19" s="121" t="s">
        <v>307</v>
      </c>
      <c r="AM19" s="28"/>
      <c r="AP19" s="68">
        <v>43466</v>
      </c>
      <c r="AQ19" s="68">
        <v>44561</v>
      </c>
      <c r="AR19" s="94">
        <v>0.9</v>
      </c>
      <c r="AS19" s="66" t="s">
        <v>170</v>
      </c>
      <c r="AU19" s="158">
        <f>AP19</f>
        <v>43466</v>
      </c>
      <c r="AV19" s="159">
        <f>AQ19</f>
        <v>44561</v>
      </c>
      <c r="AW19" s="160">
        <v>0.7</v>
      </c>
      <c r="AX19" s="161" t="s">
        <v>170</v>
      </c>
    </row>
    <row r="20" spans="1:50" ht="14.25">
      <c r="A20" s="27" t="s">
        <v>73</v>
      </c>
      <c r="B20" s="27"/>
      <c r="C20" s="27"/>
      <c r="D20" s="27"/>
      <c r="E20" s="27"/>
      <c r="F20" s="27"/>
      <c r="G20" s="8"/>
      <c r="H20" s="20"/>
      <c r="I20" s="19"/>
      <c r="J20" s="214"/>
      <c r="K20" s="214"/>
      <c r="L20" s="214"/>
      <c r="M20" s="214"/>
      <c r="N20" s="214"/>
      <c r="O20" s="214"/>
      <c r="P20" s="8"/>
      <c r="Q20" s="8"/>
      <c r="R20" s="258"/>
      <c r="S20" s="258"/>
      <c r="T20" s="258"/>
      <c r="U20" s="268" t="s">
        <v>234</v>
      </c>
      <c r="V20" s="268"/>
      <c r="W20" s="268"/>
      <c r="X20" s="268"/>
      <c r="Y20" s="268"/>
      <c r="Z20" s="8"/>
      <c r="AA20" s="268" t="s">
        <v>235</v>
      </c>
      <c r="AB20" s="268"/>
      <c r="AC20" s="268"/>
      <c r="AD20" s="268" t="s">
        <v>236</v>
      </c>
      <c r="AE20" s="268"/>
      <c r="AF20" s="268" t="s">
        <v>238</v>
      </c>
      <c r="AG20" s="268"/>
      <c r="AH20" s="268"/>
      <c r="AI20" s="8"/>
      <c r="AJ20" s="8"/>
      <c r="AL20" s="121" t="s">
        <v>308</v>
      </c>
      <c r="AP20" s="28">
        <v>43101</v>
      </c>
      <c r="AQ20" s="1">
        <v>12</v>
      </c>
      <c r="AR20" s="1">
        <v>5</v>
      </c>
      <c r="AT20" s="1">
        <f>AQ20*AR20</f>
        <v>60</v>
      </c>
      <c r="AU20" s="1">
        <v>12</v>
      </c>
      <c r="AV20" s="1">
        <v>3</v>
      </c>
      <c r="AX20" s="1">
        <f>AU20*AV20</f>
        <v>36</v>
      </c>
    </row>
    <row r="21" spans="1:50" ht="3.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50">
      <c r="A22" s="13"/>
      <c r="B22" s="14" t="s">
        <v>127</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M22" s="28">
        <v>40909</v>
      </c>
      <c r="AN22" s="28">
        <v>43101</v>
      </c>
      <c r="AO22" s="28">
        <v>41275</v>
      </c>
      <c r="AP22" s="28">
        <v>41640</v>
      </c>
      <c r="AQ22" s="28">
        <v>42736</v>
      </c>
      <c r="AR22" s="28">
        <v>43100</v>
      </c>
      <c r="AS22" s="28">
        <v>42005</v>
      </c>
    </row>
    <row r="23" spans="1:50" ht="3.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1:50" ht="18" customHeight="1">
      <c r="A24" s="26" t="s">
        <v>72</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M24" s="136">
        <v>40909</v>
      </c>
      <c r="AN24" s="136">
        <v>43101</v>
      </c>
      <c r="AO24" s="136">
        <v>41275</v>
      </c>
      <c r="AP24" s="136">
        <v>41640</v>
      </c>
      <c r="AQ24" s="136">
        <v>42736</v>
      </c>
      <c r="AR24" s="136">
        <v>43100</v>
      </c>
      <c r="AS24" s="136">
        <v>42005</v>
      </c>
    </row>
    <row r="25" spans="1:50" ht="15.75">
      <c r="A25" s="15" t="s">
        <v>71</v>
      </c>
      <c r="B25" s="15"/>
      <c r="C25" s="15"/>
      <c r="D25" s="15"/>
      <c r="E25" s="15"/>
      <c r="F25" s="210">
        <f>CHOOSE(AU10,IF(OR(AND(AU10=1,R19&gt;=15,R19&lt;=29,T14&gt;=40909),AND(AU10=1,R19&gt;=15,R19&lt;=34,T14&gt;=43101)),T14,""),IF(AND(AU10=2,R19&gt;=60,T14&gt;=41640),T14,""),IF(AND(AU10=3,T14&gt;=41640),T14,""),IF(AND(AU10=4,T14&gt;=42736),T14,""))</f>
        <v>42006</v>
      </c>
      <c r="G25" s="210"/>
      <c r="H25" s="210"/>
      <c r="I25" s="210"/>
      <c r="J25" s="210"/>
      <c r="K25" s="210"/>
      <c r="L25" s="210"/>
      <c r="M25" s="210"/>
      <c r="N25" s="210"/>
      <c r="O25" s="210"/>
      <c r="P25" s="210"/>
      <c r="Q25" s="15"/>
      <c r="R25" s="24"/>
      <c r="S25" s="23" t="s">
        <v>70</v>
      </c>
      <c r="T25" s="15"/>
      <c r="U25" s="15"/>
      <c r="V25" s="15"/>
      <c r="W25" s="15"/>
      <c r="X25" s="208">
        <f>IF(F25="","",IF(AND(AU10=1,T14&lt;43101,T14&gt;=42005),43100,IF(AND(AU10=1,T14&gt;=43101),IF(TEXT($F$25,"dd")="01",EOMONTH($T$14,59),EOMONTH($T$14,60)),IF(TEXT($F$25,"dd")="01",EOMONTH($F$25,35),EOMONTH($F$25,36)))))</f>
        <v>43131</v>
      </c>
      <c r="Y25" s="209"/>
      <c r="Z25" s="209"/>
      <c r="AA25" s="209"/>
      <c r="AB25" s="209"/>
      <c r="AC25" s="209"/>
      <c r="AD25" s="209"/>
      <c r="AE25" s="209"/>
      <c r="AF25" s="209"/>
      <c r="AG25" s="209"/>
      <c r="AH25" s="209"/>
      <c r="AI25" s="15"/>
      <c r="AJ25" s="15"/>
      <c r="AM25" s="1" t="s">
        <v>202</v>
      </c>
    </row>
    <row r="26" spans="1:50">
      <c r="A26" s="13"/>
      <c r="B26" s="13"/>
      <c r="C26" s="55" t="s">
        <v>109</v>
      </c>
      <c r="D26" s="13"/>
      <c r="E26" s="13"/>
      <c r="F26" s="13"/>
      <c r="G26" s="13"/>
      <c r="H26" s="13"/>
      <c r="I26" s="13"/>
      <c r="J26" s="13"/>
      <c r="K26" s="13"/>
      <c r="L26" s="13"/>
      <c r="M26" s="13"/>
      <c r="N26" s="13"/>
      <c r="O26" s="13"/>
      <c r="P26" s="13"/>
      <c r="Q26" s="13"/>
      <c r="R26" s="22"/>
      <c r="S26" s="52"/>
      <c r="T26" s="53" t="s">
        <v>110</v>
      </c>
      <c r="U26" s="53"/>
      <c r="V26" s="53"/>
      <c r="W26" s="53"/>
      <c r="X26" s="53"/>
      <c r="Y26" s="53"/>
      <c r="Z26" s="53"/>
      <c r="AA26" s="53"/>
      <c r="AB26" s="53"/>
      <c r="AC26" s="53"/>
      <c r="AD26" s="53"/>
      <c r="AE26" s="53"/>
      <c r="AF26" s="53"/>
      <c r="AG26" s="53"/>
      <c r="AH26" s="53"/>
      <c r="AI26" s="53"/>
      <c r="AJ26" s="53"/>
      <c r="AM26" s="137" t="s">
        <v>438</v>
      </c>
    </row>
    <row r="27" spans="1:50">
      <c r="A27" s="13"/>
      <c r="B27" s="13"/>
      <c r="C27" s="53" t="s">
        <v>441</v>
      </c>
      <c r="D27" s="13"/>
      <c r="E27" s="13"/>
      <c r="F27" s="13"/>
      <c r="G27" s="13"/>
      <c r="H27" s="13"/>
      <c r="I27" s="13"/>
      <c r="J27" s="13"/>
      <c r="K27" s="13"/>
      <c r="L27" s="13"/>
      <c r="M27" s="13"/>
      <c r="N27" s="13"/>
      <c r="O27" s="13"/>
      <c r="P27" s="13"/>
      <c r="Q27" s="13"/>
      <c r="R27" s="22"/>
      <c r="S27" s="52"/>
      <c r="T27" s="53" t="s">
        <v>111</v>
      </c>
      <c r="U27" s="53"/>
      <c r="V27" s="53"/>
      <c r="W27" s="53"/>
      <c r="X27" s="53"/>
      <c r="Y27" s="53"/>
      <c r="Z27" s="53"/>
      <c r="AA27" s="53"/>
      <c r="AB27" s="53"/>
      <c r="AC27" s="53"/>
      <c r="AD27" s="53"/>
      <c r="AE27" s="53"/>
      <c r="AF27" s="53"/>
      <c r="AG27" s="53"/>
      <c r="AH27" s="53"/>
      <c r="AI27" s="53"/>
      <c r="AJ27" s="53"/>
      <c r="AM27" s="11" t="s">
        <v>203</v>
      </c>
    </row>
    <row r="28" spans="1:50">
      <c r="A28" s="13"/>
      <c r="B28" s="13"/>
      <c r="C28" s="237" t="s">
        <v>195</v>
      </c>
      <c r="D28" s="237"/>
      <c r="E28" s="237"/>
      <c r="F28" s="237"/>
      <c r="G28" s="237" t="s">
        <v>196</v>
      </c>
      <c r="H28" s="237"/>
      <c r="I28" s="237"/>
      <c r="J28" s="237"/>
      <c r="K28" s="13"/>
      <c r="L28" s="13"/>
      <c r="M28" s="13"/>
      <c r="N28" s="13"/>
      <c r="O28" s="13"/>
      <c r="P28" s="13"/>
      <c r="Q28" s="13"/>
      <c r="R28" s="22"/>
      <c r="S28" s="52"/>
      <c r="T28" s="53" t="s">
        <v>112</v>
      </c>
      <c r="U28" s="53"/>
      <c r="V28" s="53"/>
      <c r="W28" s="53"/>
      <c r="X28" s="53"/>
      <c r="Y28" s="53"/>
      <c r="Z28" s="53"/>
      <c r="AA28" s="53"/>
      <c r="AB28" s="53"/>
      <c r="AC28" s="53"/>
      <c r="AD28" s="53"/>
      <c r="AE28" s="53"/>
      <c r="AF28" s="53"/>
      <c r="AG28" s="53"/>
      <c r="AH28" s="53"/>
      <c r="AI28" s="53"/>
      <c r="AJ28" s="53"/>
      <c r="AM28" s="11" t="s">
        <v>204</v>
      </c>
    </row>
    <row r="29" spans="1:50">
      <c r="A29" s="13"/>
      <c r="B29" s="13"/>
      <c r="C29" s="238">
        <f>IF(AND(AU10=1,F25&lt;&gt;""),VLOOKUP($F$25,$AP$14:$AR$19,3),IF(AND(AU10&lt;&gt;1,F25&lt;&gt;""),VLOOKUP($F$25,AU16:AW19,3),0))</f>
        <v>0.5</v>
      </c>
      <c r="D29" s="238"/>
      <c r="E29" s="238"/>
      <c r="F29" s="238"/>
      <c r="G29" s="239" t="str">
        <f>IF(C29=0,0,VLOOKUP($T$14,$AU$14:$AX$19,4))</f>
        <v>한도없음</v>
      </c>
      <c r="H29" s="239"/>
      <c r="I29" s="239"/>
      <c r="J29" s="239"/>
      <c r="K29" s="13"/>
      <c r="L29" s="13"/>
      <c r="M29" s="13"/>
      <c r="N29" s="13"/>
      <c r="O29" s="13"/>
      <c r="P29" s="13"/>
      <c r="Q29" s="13"/>
      <c r="R29" s="22"/>
      <c r="S29" s="52"/>
      <c r="T29" s="53" t="s">
        <v>113</v>
      </c>
      <c r="U29" s="53"/>
      <c r="V29" s="53"/>
      <c r="W29" s="53"/>
      <c r="X29" s="53"/>
      <c r="Y29" s="53"/>
      <c r="Z29" s="53"/>
      <c r="AA29" s="53"/>
      <c r="AB29" s="53"/>
      <c r="AC29" s="53"/>
      <c r="AD29" s="53"/>
      <c r="AE29" s="53"/>
      <c r="AF29" s="53"/>
      <c r="AG29" s="53"/>
      <c r="AH29" s="53"/>
      <c r="AI29" s="53"/>
      <c r="AJ29" s="53"/>
      <c r="AM29" s="11" t="s">
        <v>205</v>
      </c>
    </row>
    <row r="30" spans="1:50">
      <c r="A30" s="8"/>
      <c r="B30" s="8"/>
      <c r="C30" s="8"/>
      <c r="D30" s="8"/>
      <c r="E30" s="8"/>
      <c r="F30" s="8"/>
      <c r="G30" s="8"/>
      <c r="H30" s="8"/>
      <c r="I30" s="8"/>
      <c r="J30" s="8"/>
      <c r="K30" s="8"/>
      <c r="L30" s="8"/>
      <c r="M30" s="8"/>
      <c r="N30" s="8"/>
      <c r="O30" s="8"/>
      <c r="P30" s="8"/>
      <c r="Q30" s="8"/>
      <c r="R30" s="20"/>
      <c r="S30" s="54"/>
      <c r="T30" s="18" t="s">
        <v>114</v>
      </c>
      <c r="U30" s="18"/>
      <c r="V30" s="18"/>
      <c r="W30" s="18"/>
      <c r="X30" s="18"/>
      <c r="Y30" s="18"/>
      <c r="Z30" s="18"/>
      <c r="AA30" s="18"/>
      <c r="AB30" s="18"/>
      <c r="AC30" s="18"/>
      <c r="AD30" s="18"/>
      <c r="AE30" s="18"/>
      <c r="AF30" s="18"/>
      <c r="AG30" s="18"/>
      <c r="AH30" s="18"/>
      <c r="AI30" s="18"/>
      <c r="AJ30" s="18"/>
      <c r="AM30" s="11" t="s">
        <v>206</v>
      </c>
    </row>
    <row r="31" spans="1:50" ht="15.75">
      <c r="A31" s="15" t="s">
        <v>434</v>
      </c>
      <c r="B31" s="15"/>
      <c r="C31" s="15"/>
      <c r="D31" s="15"/>
      <c r="E31" s="15"/>
      <c r="F31" s="209" t="str">
        <f>IF(AND(AU10=1,R19&gt;=15,R19&lt;=34,T14&lt;43101,T14&gt;41275),43101,"")</f>
        <v/>
      </c>
      <c r="G31" s="209"/>
      <c r="H31" s="209"/>
      <c r="I31" s="209"/>
      <c r="J31" s="209"/>
      <c r="K31" s="209"/>
      <c r="L31" s="209"/>
      <c r="M31" s="209"/>
      <c r="N31" s="209"/>
      <c r="O31" s="209"/>
      <c r="P31" s="209"/>
      <c r="Q31" s="15"/>
      <c r="R31" s="24"/>
      <c r="S31" s="23" t="s">
        <v>435</v>
      </c>
      <c r="T31" s="15"/>
      <c r="U31" s="15"/>
      <c r="V31" s="15"/>
      <c r="W31" s="15"/>
      <c r="X31" s="209" t="str">
        <f>IF(AND(AU10=1,T14&gt;41275,T14&lt;43101,$R$19&gt;=15,$R$19&lt;=34),IF(TEXT($T$14,"dd")="01",EOMONTH($T$14,59),EOMONTH($T$14,60)),"")</f>
        <v/>
      </c>
      <c r="Y31" s="209"/>
      <c r="Z31" s="209"/>
      <c r="AA31" s="209"/>
      <c r="AB31" s="209"/>
      <c r="AC31" s="209"/>
      <c r="AD31" s="209"/>
      <c r="AE31" s="209"/>
      <c r="AF31" s="209"/>
      <c r="AG31" s="209"/>
      <c r="AH31" s="209"/>
      <c r="AI31" s="15"/>
      <c r="AJ31" s="15"/>
      <c r="AM31" s="1" t="s">
        <v>202</v>
      </c>
    </row>
    <row r="32" spans="1:50">
      <c r="A32" s="13"/>
      <c r="B32" s="13"/>
      <c r="C32" s="55" t="s">
        <v>437</v>
      </c>
      <c r="D32" s="13"/>
      <c r="E32" s="13"/>
      <c r="F32" s="13"/>
      <c r="G32" s="13"/>
      <c r="H32" s="13"/>
      <c r="I32" s="13"/>
      <c r="J32" s="13"/>
      <c r="K32" s="13"/>
      <c r="L32" s="13"/>
      <c r="M32" s="13"/>
      <c r="N32" s="13"/>
      <c r="O32" s="13"/>
      <c r="P32" s="13"/>
      <c r="Q32" s="13"/>
      <c r="R32" s="22"/>
      <c r="S32" s="52"/>
      <c r="T32" s="53" t="s">
        <v>110</v>
      </c>
      <c r="U32" s="53"/>
      <c r="V32" s="53"/>
      <c r="W32" s="53"/>
      <c r="X32" s="53"/>
      <c r="Y32" s="53"/>
      <c r="Z32" s="53"/>
      <c r="AA32" s="53"/>
      <c r="AB32" s="53"/>
      <c r="AC32" s="53"/>
      <c r="AD32" s="53"/>
      <c r="AE32" s="53"/>
      <c r="AF32" s="53"/>
      <c r="AG32" s="53"/>
      <c r="AH32" s="53"/>
      <c r="AI32" s="53"/>
      <c r="AJ32" s="53"/>
    </row>
    <row r="33" spans="1:39">
      <c r="A33" s="13"/>
      <c r="B33" s="13"/>
      <c r="C33" s="55" t="s">
        <v>436</v>
      </c>
      <c r="D33" s="13"/>
      <c r="E33" s="13"/>
      <c r="F33" s="13"/>
      <c r="G33" s="13"/>
      <c r="H33" s="13"/>
      <c r="I33" s="13"/>
      <c r="J33" s="13"/>
      <c r="K33" s="13"/>
      <c r="L33" s="13"/>
      <c r="M33" s="13"/>
      <c r="N33" s="13"/>
      <c r="O33" s="13"/>
      <c r="P33" s="13"/>
      <c r="Q33" s="13"/>
      <c r="R33" s="22"/>
      <c r="S33" s="52"/>
      <c r="T33" s="53" t="s">
        <v>111</v>
      </c>
      <c r="U33" s="53"/>
      <c r="V33" s="53"/>
      <c r="W33" s="53"/>
      <c r="X33" s="53"/>
      <c r="Y33" s="53"/>
      <c r="Z33" s="53"/>
      <c r="AA33" s="53"/>
      <c r="AB33" s="53"/>
      <c r="AC33" s="53"/>
      <c r="AD33" s="53"/>
      <c r="AE33" s="53"/>
      <c r="AF33" s="53"/>
      <c r="AG33" s="53"/>
      <c r="AH33" s="53"/>
      <c r="AI33" s="53"/>
      <c r="AJ33" s="53"/>
      <c r="AM33" s="11" t="s">
        <v>203</v>
      </c>
    </row>
    <row r="34" spans="1:39">
      <c r="A34" s="13"/>
      <c r="B34" s="13"/>
      <c r="C34" s="237" t="s">
        <v>195</v>
      </c>
      <c r="D34" s="237"/>
      <c r="E34" s="237"/>
      <c r="F34" s="237"/>
      <c r="G34" s="237" t="s">
        <v>196</v>
      </c>
      <c r="H34" s="237"/>
      <c r="I34" s="237"/>
      <c r="J34" s="237"/>
      <c r="K34" s="13"/>
      <c r="L34" s="13"/>
      <c r="M34" s="13"/>
      <c r="N34" s="13"/>
      <c r="O34" s="13"/>
      <c r="P34" s="13"/>
      <c r="Q34" s="13"/>
      <c r="R34" s="22"/>
      <c r="S34" s="52"/>
      <c r="T34" s="53" t="s">
        <v>112</v>
      </c>
      <c r="U34" s="53"/>
      <c r="V34" s="53"/>
      <c r="W34" s="53"/>
      <c r="X34" s="53"/>
      <c r="Y34" s="53"/>
      <c r="Z34" s="53"/>
      <c r="AA34" s="53"/>
      <c r="AB34" s="53"/>
      <c r="AC34" s="53"/>
      <c r="AD34" s="53"/>
      <c r="AE34" s="53"/>
      <c r="AF34" s="53"/>
      <c r="AG34" s="53"/>
      <c r="AH34" s="53"/>
      <c r="AI34" s="53"/>
      <c r="AJ34" s="53"/>
      <c r="AM34" s="11" t="s">
        <v>204</v>
      </c>
    </row>
    <row r="35" spans="1:39">
      <c r="A35" s="13"/>
      <c r="B35" s="13"/>
      <c r="C35" s="238">
        <f>IF(AND(AU10=1,F31&lt;&gt;""),VLOOKUP($F$31,$AP$14:$AR$19,3),0)</f>
        <v>0</v>
      </c>
      <c r="D35" s="238"/>
      <c r="E35" s="238"/>
      <c r="F35" s="238"/>
      <c r="G35" s="274">
        <f>IF(C35=0,0,VLOOKUP(F31,$AU$14:$AX$19,4))</f>
        <v>0</v>
      </c>
      <c r="H35" s="274"/>
      <c r="I35" s="274"/>
      <c r="J35" s="274"/>
      <c r="K35" s="13"/>
      <c r="L35" s="13"/>
      <c r="M35" s="13"/>
      <c r="N35" s="13"/>
      <c r="O35" s="13"/>
      <c r="P35" s="13"/>
      <c r="Q35" s="13"/>
      <c r="R35" s="22"/>
      <c r="S35" s="52"/>
      <c r="T35" s="53" t="s">
        <v>113</v>
      </c>
      <c r="U35" s="53"/>
      <c r="V35" s="53"/>
      <c r="W35" s="53"/>
      <c r="X35" s="53"/>
      <c r="Y35" s="53"/>
      <c r="Z35" s="53"/>
      <c r="AA35" s="53"/>
      <c r="AB35" s="53"/>
      <c r="AC35" s="53"/>
      <c r="AD35" s="53"/>
      <c r="AE35" s="53"/>
      <c r="AF35" s="53"/>
      <c r="AG35" s="53"/>
      <c r="AH35" s="53"/>
      <c r="AI35" s="53"/>
      <c r="AJ35" s="53"/>
      <c r="AM35" s="11" t="s">
        <v>205</v>
      </c>
    </row>
    <row r="36" spans="1:39">
      <c r="A36" s="8"/>
      <c r="B36" s="8"/>
      <c r="C36" s="8"/>
      <c r="D36" s="8"/>
      <c r="E36" s="8"/>
      <c r="F36" s="8"/>
      <c r="G36" s="8"/>
      <c r="H36" s="8"/>
      <c r="I36" s="8"/>
      <c r="J36" s="8"/>
      <c r="K36" s="8"/>
      <c r="L36" s="8"/>
      <c r="M36" s="8"/>
      <c r="N36" s="8"/>
      <c r="O36" s="8"/>
      <c r="P36" s="8"/>
      <c r="Q36" s="8"/>
      <c r="R36" s="20"/>
      <c r="S36" s="54"/>
      <c r="T36" s="18" t="s">
        <v>114</v>
      </c>
      <c r="U36" s="18"/>
      <c r="V36" s="18"/>
      <c r="W36" s="18"/>
      <c r="X36" s="18"/>
      <c r="Y36" s="18"/>
      <c r="Z36" s="18"/>
      <c r="AA36" s="18"/>
      <c r="AB36" s="18"/>
      <c r="AC36" s="18"/>
      <c r="AD36" s="18"/>
      <c r="AE36" s="18"/>
      <c r="AF36" s="18"/>
      <c r="AG36" s="18"/>
      <c r="AH36" s="18"/>
      <c r="AI36" s="18"/>
      <c r="AJ36" s="18"/>
      <c r="AM36" s="11" t="s">
        <v>206</v>
      </c>
    </row>
    <row r="37" spans="1:39" ht="3.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9">
      <c r="A38" s="13"/>
      <c r="B38" s="14" t="s">
        <v>115</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M38" s="11" t="s">
        <v>207</v>
      </c>
    </row>
    <row r="39" spans="1:39">
      <c r="A39" s="13"/>
      <c r="B39" s="14" t="s">
        <v>116</v>
      </c>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M39" s="11" t="s">
        <v>208</v>
      </c>
    </row>
    <row r="40" spans="1:39">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M40" s="11" t="s">
        <v>209</v>
      </c>
    </row>
    <row r="41" spans="1:39">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215">
        <f ca="1">TODAY()</f>
        <v>44223</v>
      </c>
      <c r="AD41" s="215"/>
      <c r="AE41" s="215"/>
      <c r="AF41" s="215"/>
      <c r="AG41" s="215"/>
      <c r="AH41" s="215"/>
      <c r="AI41" s="215"/>
      <c r="AJ41" s="13"/>
      <c r="AM41" s="11" t="s">
        <v>210</v>
      </c>
    </row>
    <row r="42" spans="1:39">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M42" s="11"/>
    </row>
    <row r="43" spans="1:39">
      <c r="A43" s="13"/>
      <c r="B43" s="13"/>
      <c r="C43" s="13"/>
      <c r="D43" s="13"/>
      <c r="E43" s="13"/>
      <c r="F43" s="13"/>
      <c r="G43" s="13"/>
      <c r="H43" s="13"/>
      <c r="I43" s="13"/>
      <c r="J43" s="13"/>
      <c r="K43" s="13"/>
      <c r="L43" s="13"/>
      <c r="M43" s="13"/>
      <c r="N43" s="13"/>
      <c r="O43" s="13"/>
      <c r="P43" s="13"/>
      <c r="Q43" s="13"/>
      <c r="R43" s="13"/>
      <c r="S43" s="13"/>
      <c r="T43" s="17" t="s">
        <v>68</v>
      </c>
      <c r="U43" s="216" t="str">
        <f>IF(H5="","",H5)</f>
        <v>주황규</v>
      </c>
      <c r="V43" s="216"/>
      <c r="W43" s="216"/>
      <c r="X43" s="216"/>
      <c r="Y43" s="216"/>
      <c r="Z43" s="216"/>
      <c r="AA43" s="216"/>
      <c r="AB43" s="216"/>
      <c r="AC43" s="216"/>
      <c r="AD43" s="16" t="s">
        <v>67</v>
      </c>
      <c r="AE43" s="13"/>
      <c r="AF43" s="13"/>
      <c r="AG43" s="13"/>
      <c r="AH43" s="13"/>
      <c r="AI43" s="13"/>
      <c r="AJ43" s="13"/>
      <c r="AM43" s="11" t="s">
        <v>69</v>
      </c>
    </row>
    <row r="44" spans="1:39" ht="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M44" s="11"/>
    </row>
    <row r="45" spans="1:39" ht="18.75">
      <c r="A45" s="13"/>
      <c r="B45" s="235" t="s">
        <v>232</v>
      </c>
      <c r="C45" s="235"/>
      <c r="D45" s="235"/>
      <c r="E45" s="235"/>
      <c r="F45" s="235"/>
      <c r="G45" s="235"/>
      <c r="H45" s="235"/>
      <c r="I45" s="235"/>
      <c r="J45" s="235"/>
      <c r="K45" s="13" t="s">
        <v>65</v>
      </c>
      <c r="L45" s="13"/>
      <c r="M45" s="13"/>
      <c r="N45" s="13"/>
      <c r="O45" s="13"/>
      <c r="P45" s="13"/>
      <c r="Q45" s="13"/>
      <c r="R45" s="13"/>
      <c r="S45" s="13"/>
      <c r="T45" s="17" t="s">
        <v>229</v>
      </c>
      <c r="U45" s="216"/>
      <c r="V45" s="216"/>
      <c r="W45" s="216"/>
      <c r="X45" s="216"/>
      <c r="Y45" s="216"/>
      <c r="Z45" s="216"/>
      <c r="AA45" s="216"/>
      <c r="AB45" s="216"/>
      <c r="AC45" s="216"/>
      <c r="AD45" s="13"/>
      <c r="AE45" s="13"/>
      <c r="AF45" s="13"/>
      <c r="AG45" s="13"/>
      <c r="AH45" s="13"/>
      <c r="AI45" s="13"/>
      <c r="AJ45" s="13"/>
      <c r="AM45" s="11" t="s">
        <v>66</v>
      </c>
    </row>
    <row r="46" spans="1:39" ht="6" customHeight="1" thickBo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9">
      <c r="AM47" s="11" t="s">
        <v>64</v>
      </c>
    </row>
    <row r="48" spans="1:39" ht="13.5" customHeight="1">
      <c r="A48" s="211" t="s">
        <v>61</v>
      </c>
      <c r="B48" s="211"/>
      <c r="C48" s="211"/>
      <c r="D48" s="225"/>
      <c r="E48" s="56" t="s">
        <v>117</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229" t="s">
        <v>60</v>
      </c>
      <c r="AH48" s="230"/>
      <c r="AI48" s="230"/>
      <c r="AJ48" s="230"/>
      <c r="AM48" s="11" t="s">
        <v>63</v>
      </c>
    </row>
    <row r="49" spans="1:52">
      <c r="A49" s="226"/>
      <c r="B49" s="226"/>
      <c r="C49" s="226"/>
      <c r="D49" s="227"/>
      <c r="E49" s="57" t="s">
        <v>118</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231"/>
      <c r="AH49" s="232"/>
      <c r="AI49" s="232"/>
      <c r="AJ49" s="232"/>
      <c r="AM49" s="11" t="s">
        <v>62</v>
      </c>
    </row>
    <row r="50" spans="1:52">
      <c r="A50" s="226"/>
      <c r="B50" s="226"/>
      <c r="C50" s="226"/>
      <c r="D50" s="227"/>
      <c r="E50" s="57" t="s">
        <v>119</v>
      </c>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231"/>
      <c r="AH50" s="232"/>
      <c r="AI50" s="232"/>
      <c r="AJ50" s="232"/>
      <c r="AM50" s="11" t="s">
        <v>59</v>
      </c>
    </row>
    <row r="51" spans="1:52">
      <c r="A51" s="226"/>
      <c r="B51" s="226"/>
      <c r="C51" s="226"/>
      <c r="D51" s="227"/>
      <c r="E51" s="57" t="s">
        <v>120</v>
      </c>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231"/>
      <c r="AH51" s="232"/>
      <c r="AI51" s="232"/>
      <c r="AJ51" s="232"/>
    </row>
    <row r="52" spans="1:52">
      <c r="A52" s="212"/>
      <c r="B52" s="212"/>
      <c r="C52" s="212"/>
      <c r="D52" s="228"/>
      <c r="E52" s="60" t="s">
        <v>121</v>
      </c>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233"/>
      <c r="AH52" s="234"/>
      <c r="AI52" s="234"/>
      <c r="AJ52" s="234"/>
      <c r="AM52" s="11" t="s">
        <v>58</v>
      </c>
    </row>
    <row r="53" spans="1:52" ht="3.75" customHeight="1" thickBot="1">
      <c r="A53" s="58"/>
      <c r="B53" s="58"/>
      <c r="C53" s="58"/>
      <c r="D53" s="58"/>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9"/>
      <c r="AH53" s="59"/>
      <c r="AI53" s="59"/>
      <c r="AJ53" s="59"/>
    </row>
    <row r="54" spans="1:52" ht="20.25" customHeight="1">
      <c r="A54" s="207" t="s">
        <v>56</v>
      </c>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M54" s="11" t="s">
        <v>57</v>
      </c>
    </row>
    <row r="55" spans="1:52" ht="12" customHeight="1">
      <c r="A55" s="61" t="s">
        <v>122</v>
      </c>
      <c r="B55" s="61"/>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M55" s="11" t="s">
        <v>211</v>
      </c>
    </row>
    <row r="56" spans="1:52" ht="12" customHeight="1">
      <c r="A56" s="61" t="s">
        <v>123</v>
      </c>
      <c r="B56" s="61"/>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M56" s="11" t="s">
        <v>212</v>
      </c>
    </row>
    <row r="57" spans="1:52" ht="12" customHeight="1">
      <c r="A57" s="61" t="s">
        <v>124</v>
      </c>
      <c r="B57" s="61"/>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52" s="5" customFormat="1" ht="12" customHeight="1">
      <c r="A58" s="61" t="s">
        <v>125</v>
      </c>
      <c r="B58" s="61"/>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M58" s="11" t="s">
        <v>55</v>
      </c>
      <c r="AN58" s="1"/>
      <c r="AO58" s="1"/>
      <c r="AP58" s="1"/>
      <c r="AQ58" s="1"/>
      <c r="AR58" s="1"/>
      <c r="AS58" s="1"/>
      <c r="AT58" s="1"/>
      <c r="AU58" s="1"/>
      <c r="AV58" s="1"/>
      <c r="AW58" s="1"/>
      <c r="AX58" s="1"/>
      <c r="AY58" s="1"/>
      <c r="AZ58" s="1"/>
    </row>
    <row r="59" spans="1:52" s="5" customFormat="1" ht="12" customHeight="1">
      <c r="A59" s="61" t="s">
        <v>221</v>
      </c>
      <c r="B59" s="61"/>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M59" s="1"/>
      <c r="AN59" s="1"/>
      <c r="AO59" s="1"/>
      <c r="AP59" s="1"/>
      <c r="AQ59" s="1"/>
      <c r="AR59" s="1"/>
      <c r="AS59" s="1"/>
      <c r="AT59" s="1"/>
      <c r="AU59" s="1"/>
      <c r="AV59" s="1"/>
      <c r="AW59" s="1"/>
      <c r="AX59" s="1"/>
      <c r="AY59" s="1"/>
      <c r="AZ59" s="1"/>
    </row>
    <row r="60" spans="1:52" s="5" customFormat="1" ht="12" customHeight="1">
      <c r="A60" s="61" t="s">
        <v>222</v>
      </c>
      <c r="B60" s="61"/>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52" s="5" customFormat="1" ht="12" customHeight="1">
      <c r="A61" s="61" t="s">
        <v>223</v>
      </c>
      <c r="B61" s="61"/>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52" s="5" customFormat="1" ht="12" customHeight="1">
      <c r="A62" s="61" t="s">
        <v>224</v>
      </c>
      <c r="B62" s="6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M62" s="5" t="s">
        <v>54</v>
      </c>
    </row>
    <row r="63" spans="1:52" s="5" customFormat="1" ht="12" customHeight="1">
      <c r="A63" s="61" t="s">
        <v>126</v>
      </c>
      <c r="B63" s="61"/>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52" s="5" customFormat="1" ht="12" customHeight="1">
      <c r="A64" s="110" t="s">
        <v>225</v>
      </c>
      <c r="B64" s="61" t="s">
        <v>226</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52" s="5" customFormat="1" ht="12" customHeight="1">
      <c r="A65" s="61"/>
      <c r="B65" s="61" t="s">
        <v>227</v>
      </c>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52" s="5" customFormat="1" ht="12" customHeight="1">
      <c r="A66" s="61"/>
      <c r="B66" s="61" t="s">
        <v>228</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52" s="5" customFormat="1" ht="3.75" customHeight="1">
      <c r="A67" s="62"/>
      <c r="B67" s="62"/>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M67" s="11" t="s">
        <v>53</v>
      </c>
    </row>
    <row r="68" spans="1:52" s="5" customFormat="1"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11" t="s">
        <v>50</v>
      </c>
    </row>
    <row r="69" spans="1:52" s="5" customForma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52" s="5"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M70" s="10" t="s">
        <v>52</v>
      </c>
    </row>
    <row r="71" spans="1:52" ht="3.75" customHeight="1">
      <c r="AM71" s="5"/>
      <c r="AN71" s="5"/>
      <c r="AO71" s="5"/>
      <c r="AP71" s="5"/>
      <c r="AQ71" s="5"/>
      <c r="AR71" s="5"/>
      <c r="AS71" s="5"/>
      <c r="AT71" s="5"/>
      <c r="AU71" s="5"/>
      <c r="AV71" s="5"/>
      <c r="AW71" s="5"/>
      <c r="AX71" s="5"/>
      <c r="AY71" s="5"/>
      <c r="AZ71" s="5"/>
    </row>
    <row r="72" spans="1:52" ht="5.25" customHeight="1">
      <c r="AN72" s="5"/>
      <c r="AO72" s="5"/>
      <c r="AP72" s="5"/>
      <c r="AQ72" s="5"/>
      <c r="AR72" s="5"/>
      <c r="AS72" s="5"/>
      <c r="AT72" s="5"/>
      <c r="AU72" s="5"/>
      <c r="AV72" s="5"/>
      <c r="AW72" s="5"/>
      <c r="AX72" s="5"/>
      <c r="AY72" s="5"/>
      <c r="AZ72" s="5"/>
    </row>
    <row r="73" spans="1:52">
      <c r="AM73" s="7" t="s">
        <v>51</v>
      </c>
    </row>
    <row r="75" spans="1:52">
      <c r="AM75" s="7" t="s">
        <v>49</v>
      </c>
    </row>
    <row r="76" spans="1:52">
      <c r="AM76" s="7" t="s">
        <v>48</v>
      </c>
    </row>
    <row r="78" spans="1:52">
      <c r="AM78" s="2" t="s">
        <v>47</v>
      </c>
    </row>
    <row r="80" spans="1:52">
      <c r="AM80" s="2" t="s">
        <v>46</v>
      </c>
    </row>
    <row r="82" spans="1:39">
      <c r="AM82" s="1" t="s">
        <v>45</v>
      </c>
    </row>
    <row r="84" spans="1:39">
      <c r="AM84" s="2" t="s">
        <v>44</v>
      </c>
    </row>
    <row r="86" spans="1:39">
      <c r="AM86" s="2" t="s">
        <v>43</v>
      </c>
    </row>
    <row r="88" spans="1:39">
      <c r="AM88" s="2" t="s">
        <v>42</v>
      </c>
    </row>
    <row r="90" spans="1:39">
      <c r="A90" s="5" t="s">
        <v>37</v>
      </c>
      <c r="AM90" s="2" t="s">
        <v>41</v>
      </c>
    </row>
    <row r="91" spans="1:39">
      <c r="B91" s="5" t="s">
        <v>36</v>
      </c>
    </row>
    <row r="92" spans="1:39">
      <c r="B92" s="5" t="s">
        <v>35</v>
      </c>
      <c r="AM92" s="2" t="s">
        <v>40</v>
      </c>
    </row>
    <row r="94" spans="1:39">
      <c r="A94" s="5" t="s">
        <v>34</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M94" s="6" t="s">
        <v>39</v>
      </c>
    </row>
    <row r="95" spans="1:39">
      <c r="A95" s="5" t="s">
        <v>33</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M95" s="6" t="s">
        <v>38</v>
      </c>
    </row>
    <row r="96" spans="1:39">
      <c r="AM96" s="6"/>
    </row>
    <row r="97" spans="1:52">
      <c r="A97" s="5" t="s">
        <v>32</v>
      </c>
    </row>
    <row r="99" spans="1:52" s="5" customFormat="1">
      <c r="A99" s="5" t="s">
        <v>31</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M99" s="1"/>
      <c r="AN99" s="1"/>
      <c r="AO99" s="1"/>
      <c r="AP99" s="1"/>
      <c r="AQ99" s="1"/>
      <c r="AR99" s="1"/>
      <c r="AS99" s="1"/>
      <c r="AT99" s="1"/>
      <c r="AU99" s="1"/>
      <c r="AV99" s="1"/>
      <c r="AW99" s="1"/>
      <c r="AX99" s="1"/>
      <c r="AY99" s="1"/>
      <c r="AZ99" s="1"/>
    </row>
    <row r="100" spans="1:52" s="5"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M100" s="1"/>
      <c r="AN100" s="1"/>
      <c r="AO100" s="1"/>
      <c r="AP100" s="1"/>
      <c r="AQ100" s="1"/>
      <c r="AR100" s="1"/>
      <c r="AS100" s="1"/>
      <c r="AT100" s="1"/>
      <c r="AU100" s="1"/>
      <c r="AV100" s="1"/>
      <c r="AW100" s="1"/>
      <c r="AX100" s="1"/>
      <c r="AY100" s="1"/>
      <c r="AZ100" s="1"/>
    </row>
    <row r="101" spans="1:52">
      <c r="A101" s="5" t="s">
        <v>30</v>
      </c>
      <c r="AM101" s="5"/>
      <c r="AN101" s="5"/>
      <c r="AO101" s="5"/>
      <c r="AP101" s="5"/>
      <c r="AQ101" s="5"/>
      <c r="AR101" s="5"/>
      <c r="AS101" s="5"/>
      <c r="AT101" s="5"/>
      <c r="AU101" s="5"/>
      <c r="AV101" s="5"/>
      <c r="AW101" s="5"/>
      <c r="AX101" s="5"/>
      <c r="AY101" s="5"/>
      <c r="AZ101" s="5"/>
    </row>
    <row r="102" spans="1:52">
      <c r="AM102" s="5"/>
      <c r="AN102" s="5"/>
      <c r="AO102" s="5"/>
      <c r="AP102" s="5"/>
      <c r="AQ102" s="5"/>
      <c r="AR102" s="5"/>
      <c r="AS102" s="5"/>
      <c r="AT102" s="5"/>
      <c r="AU102" s="5"/>
      <c r="AV102" s="5"/>
      <c r="AW102" s="5"/>
      <c r="AX102" s="5"/>
      <c r="AY102" s="5"/>
      <c r="AZ102" s="5"/>
    </row>
    <row r="103" spans="1:52">
      <c r="A103" s="5" t="s">
        <v>29</v>
      </c>
    </row>
    <row r="104" spans="1:52">
      <c r="A104" s="5" t="s">
        <v>28</v>
      </c>
    </row>
    <row r="105" spans="1:52">
      <c r="A105" s="5"/>
    </row>
    <row r="106" spans="1:52">
      <c r="A106" s="5" t="s">
        <v>27</v>
      </c>
    </row>
    <row r="108" spans="1:52">
      <c r="A108" s="5" t="s">
        <v>26</v>
      </c>
    </row>
    <row r="112" spans="1:52">
      <c r="A112" s="1" t="s">
        <v>25</v>
      </c>
    </row>
    <row r="114" spans="1:2">
      <c r="A114" s="1" t="s">
        <v>24</v>
      </c>
    </row>
    <row r="116" spans="1:2">
      <c r="A116" s="1" t="s">
        <v>23</v>
      </c>
    </row>
    <row r="118" spans="1:2">
      <c r="B118" s="1" t="s">
        <v>22</v>
      </c>
    </row>
    <row r="119" spans="1:2">
      <c r="B119" s="1" t="s">
        <v>21</v>
      </c>
    </row>
    <row r="120" spans="1:2">
      <c r="B120" s="1" t="s">
        <v>20</v>
      </c>
    </row>
    <row r="121" spans="1:2">
      <c r="B121" s="1" t="s">
        <v>19</v>
      </c>
    </row>
    <row r="122" spans="1:2">
      <c r="B122" s="1" t="s">
        <v>18</v>
      </c>
    </row>
    <row r="125" spans="1:2">
      <c r="A125" s="4" t="s">
        <v>17</v>
      </c>
    </row>
    <row r="128" spans="1:2">
      <c r="A128" s="1" t="s">
        <v>16</v>
      </c>
    </row>
    <row r="130" spans="1:2">
      <c r="B130" s="1" t="s">
        <v>15</v>
      </c>
    </row>
    <row r="131" spans="1:2">
      <c r="B131" s="1" t="s">
        <v>14</v>
      </c>
    </row>
    <row r="132" spans="1:2">
      <c r="B132" s="1" t="s">
        <v>13</v>
      </c>
    </row>
    <row r="133" spans="1:2">
      <c r="B133" s="1" t="s">
        <v>12</v>
      </c>
    </row>
    <row r="136" spans="1:2">
      <c r="A136" s="1" t="s">
        <v>11</v>
      </c>
    </row>
    <row r="138" spans="1:2" ht="15">
      <c r="A138" s="3" t="s">
        <v>10</v>
      </c>
    </row>
    <row r="140" spans="1:2">
      <c r="A140" s="1" t="s">
        <v>9</v>
      </c>
    </row>
    <row r="141" spans="1:2">
      <c r="A141" s="1" t="s">
        <v>8</v>
      </c>
    </row>
    <row r="143" spans="1:2">
      <c r="A143" s="1" t="s">
        <v>7</v>
      </c>
    </row>
    <row r="145" spans="1:1">
      <c r="A145" s="1" t="s">
        <v>6</v>
      </c>
    </row>
    <row r="147" spans="1:1">
      <c r="A147" s="1" t="s">
        <v>5</v>
      </c>
    </row>
    <row r="149" spans="1:1">
      <c r="A149" s="1" t="s">
        <v>4</v>
      </c>
    </row>
    <row r="151" spans="1:1">
      <c r="A151" s="1" t="s">
        <v>3</v>
      </c>
    </row>
    <row r="153" spans="1:1">
      <c r="A153" s="2" t="s">
        <v>2</v>
      </c>
    </row>
    <row r="154" spans="1:1">
      <c r="A154" s="2" t="s">
        <v>1</v>
      </c>
    </row>
    <row r="156" spans="1:1">
      <c r="A156" s="1" t="s">
        <v>0</v>
      </c>
    </row>
  </sheetData>
  <mergeCells count="48">
    <mergeCell ref="X31:AH31"/>
    <mergeCell ref="C34:F34"/>
    <mergeCell ref="G34:J34"/>
    <mergeCell ref="C35:F35"/>
    <mergeCell ref="G35:J35"/>
    <mergeCell ref="H7:R10"/>
    <mergeCell ref="AI19:AJ19"/>
    <mergeCell ref="AF19:AH19"/>
    <mergeCell ref="AF20:AH20"/>
    <mergeCell ref="U20:Y20"/>
    <mergeCell ref="AA19:AC19"/>
    <mergeCell ref="AA20:AC20"/>
    <mergeCell ref="AD19:AE19"/>
    <mergeCell ref="AD20:AE20"/>
    <mergeCell ref="U19:Y19"/>
    <mergeCell ref="S7:X10"/>
    <mergeCell ref="AE1:AG1"/>
    <mergeCell ref="AH1:AJ1"/>
    <mergeCell ref="C28:F28"/>
    <mergeCell ref="C29:F29"/>
    <mergeCell ref="G28:J28"/>
    <mergeCell ref="G29:J29"/>
    <mergeCell ref="Y17:AD18"/>
    <mergeCell ref="AE17:AI18"/>
    <mergeCell ref="J14:O14"/>
    <mergeCell ref="T14:Y14"/>
    <mergeCell ref="AD14:AI14"/>
    <mergeCell ref="A4:F4"/>
    <mergeCell ref="H5:R6"/>
    <mergeCell ref="Y5:AJ6"/>
    <mergeCell ref="A5:D10"/>
    <mergeCell ref="R19:T20"/>
    <mergeCell ref="AM17:AM18"/>
    <mergeCell ref="A54:AJ54"/>
    <mergeCell ref="X25:AH25"/>
    <mergeCell ref="F25:P25"/>
    <mergeCell ref="AJ17:AJ18"/>
    <mergeCell ref="J19:O20"/>
    <mergeCell ref="AC41:AI41"/>
    <mergeCell ref="U43:AC43"/>
    <mergeCell ref="I17:N18"/>
    <mergeCell ref="O17:S18"/>
    <mergeCell ref="T17:X18"/>
    <mergeCell ref="U45:AC45"/>
    <mergeCell ref="A48:D52"/>
    <mergeCell ref="AG48:AJ52"/>
    <mergeCell ref="B45:J45"/>
    <mergeCell ref="F31:P31"/>
  </mergeCells>
  <phoneticPr fontId="4" type="noConversion"/>
  <conditionalFormatting sqref="AN5:AO5">
    <cfRule type="cellIs" dxfId="19" priority="11" operator="equal">
      <formula>"주민오류"</formula>
    </cfRule>
    <cfRule type="cellIs" dxfId="18" priority="12" operator="equal">
      <formula>"OK"</formula>
    </cfRule>
  </conditionalFormatting>
  <conditionalFormatting sqref="AO5">
    <cfRule type="cellIs" dxfId="17" priority="9" operator="equal">
      <formula>FALSE</formula>
    </cfRule>
    <cfRule type="cellIs" dxfId="16" priority="10" operator="equal">
      <formula>TRUE</formula>
    </cfRule>
  </conditionalFormatting>
  <conditionalFormatting sqref="AV5">
    <cfRule type="cellIs" dxfId="15" priority="8" operator="greaterThan">
      <formula>0</formula>
    </cfRule>
  </conditionalFormatting>
  <conditionalFormatting sqref="AW5 AN5">
    <cfRule type="cellIs" dxfId="14" priority="7" operator="equal">
      <formula>"주민오류"</formula>
    </cfRule>
  </conditionalFormatting>
  <conditionalFormatting sqref="AT5">
    <cfRule type="cellIs" dxfId="13" priority="6" operator="equal">
      <formula>"외국인"</formula>
    </cfRule>
  </conditionalFormatting>
  <conditionalFormatting sqref="AU5">
    <cfRule type="cellIs" dxfId="12" priority="5" operator="equal">
      <formula>"고용허가체크"</formula>
    </cfRule>
  </conditionalFormatting>
  <conditionalFormatting sqref="AX5">
    <cfRule type="cellIs" dxfId="11" priority="3" operator="equal">
      <formula>13</formula>
    </cfRule>
    <cfRule type="cellIs" dxfId="10" priority="4" operator="equal">
      <formula>"고용허가체크"</formula>
    </cfRule>
  </conditionalFormatting>
  <hyperlinks>
    <hyperlink ref="AM3" r:id="rId1" xr:uid="{6AEFBA97-A642-41E0-A4FA-D8C49686EE0B}"/>
  </hyperlinks>
  <pageMargins left="0.47244094488188981" right="0.47244094488188981" top="0.55118110236220474" bottom="0.15748031496062992" header="0.31496062992125984" footer="0"/>
  <pageSetup paperSize="9"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32" r:id="rId5" name="Option Button 8">
              <controlPr defaultSize="0" autoFill="0" autoLine="0" autoPict="0">
                <anchor moveWithCells="1">
                  <from>
                    <xdr:col>39</xdr:col>
                    <xdr:colOff>447675</xdr:colOff>
                    <xdr:row>8</xdr:row>
                    <xdr:rowOff>66675</xdr:rowOff>
                  </from>
                  <to>
                    <xdr:col>40</xdr:col>
                    <xdr:colOff>400050</xdr:colOff>
                    <xdr:row>9</xdr:row>
                    <xdr:rowOff>123825</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40</xdr:col>
                    <xdr:colOff>695325</xdr:colOff>
                    <xdr:row>8</xdr:row>
                    <xdr:rowOff>57150</xdr:rowOff>
                  </from>
                  <to>
                    <xdr:col>41</xdr:col>
                    <xdr:colOff>895350</xdr:colOff>
                    <xdr:row>9</xdr:row>
                    <xdr:rowOff>104775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41</xdr:col>
                    <xdr:colOff>952500</xdr:colOff>
                    <xdr:row>8</xdr:row>
                    <xdr:rowOff>57150</xdr:rowOff>
                  </from>
                  <to>
                    <xdr:col>42</xdr:col>
                    <xdr:colOff>657225</xdr:colOff>
                    <xdr:row>9</xdr:row>
                    <xdr:rowOff>104775</xdr:rowOff>
                  </to>
                </anchor>
              </controlPr>
            </control>
          </mc:Choice>
        </mc:AlternateContent>
        <mc:AlternateContent xmlns:mc="http://schemas.openxmlformats.org/markup-compatibility/2006">
          <mc:Choice Requires="x14">
            <control shapeId="1035" r:id="rId8" name="Option Button 11">
              <controlPr defaultSize="0" autoFill="0" autoLine="0" autoPict="0">
                <anchor moveWithCells="1">
                  <from>
                    <xdr:col>42</xdr:col>
                    <xdr:colOff>752475</xdr:colOff>
                    <xdr:row>8</xdr:row>
                    <xdr:rowOff>66675</xdr:rowOff>
                  </from>
                  <to>
                    <xdr:col>43</xdr:col>
                    <xdr:colOff>685800</xdr:colOff>
                    <xdr:row>9</xdr:row>
                    <xdr:rowOff>85725</xdr:rowOff>
                  </to>
                </anchor>
              </controlPr>
            </control>
          </mc:Choice>
        </mc:AlternateContent>
        <mc:AlternateContent xmlns:mc="http://schemas.openxmlformats.org/markup-compatibility/2006">
          <mc:Choice Requires="x14">
            <control shapeId="1039" r:id="rId9" name="Group Box 15">
              <controlPr defaultSize="0" autoFill="0" autoPict="0">
                <anchor moveWithCells="1">
                  <from>
                    <xdr:col>39</xdr:col>
                    <xdr:colOff>257175</xdr:colOff>
                    <xdr:row>6</xdr:row>
                    <xdr:rowOff>133350</xdr:rowOff>
                  </from>
                  <to>
                    <xdr:col>44</xdr:col>
                    <xdr:colOff>142875</xdr:colOff>
                    <xdr:row>11</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C108-00BE-4EBB-B789-1655039B56C0}">
  <sheetPr>
    <tabColor rgb="FF002060"/>
  </sheetPr>
  <dimension ref="A1:AZ156"/>
  <sheetViews>
    <sheetView showGridLines="0" tabSelected="1" topLeftCell="B1" workbookViewId="0">
      <selection activeCell="Y5" sqref="Y5:AJ6"/>
    </sheetView>
  </sheetViews>
  <sheetFormatPr defaultColWidth="2.5" defaultRowHeight="13.5"/>
  <cols>
    <col min="1" max="36" width="2.375" style="1" customWidth="1"/>
    <col min="37" max="38" width="2.5" style="1"/>
    <col min="39" max="39" width="14.875" style="1" bestFit="1" customWidth="1"/>
    <col min="40" max="40" width="11.625" style="1" bestFit="1" customWidth="1"/>
    <col min="41" max="41" width="11.625" style="1" customWidth="1"/>
    <col min="42" max="42" width="13" style="1" bestFit="1" customWidth="1"/>
    <col min="43" max="43" width="14.625" style="1" customWidth="1"/>
    <col min="44" max="44" width="13" style="1" customWidth="1"/>
    <col min="45" max="45" width="11.625" style="1" bestFit="1" customWidth="1"/>
    <col min="46" max="46" width="14.625" style="1" customWidth="1"/>
    <col min="47" max="48" width="11.125" style="1" bestFit="1" customWidth="1"/>
    <col min="49" max="49" width="5.5" style="1" bestFit="1" customWidth="1"/>
    <col min="50" max="50" width="11.75" style="1" bestFit="1" customWidth="1"/>
    <col min="51" max="51" width="11.125" style="1" bestFit="1" customWidth="1"/>
    <col min="52" max="16384" width="2.5" style="1"/>
  </cols>
  <sheetData>
    <row r="1" spans="1:51">
      <c r="A1" s="9" t="s">
        <v>220</v>
      </c>
      <c r="AE1" s="212" t="s">
        <v>157</v>
      </c>
      <c r="AF1" s="212"/>
      <c r="AG1" s="212"/>
      <c r="AH1" s="236">
        <v>1</v>
      </c>
      <c r="AI1" s="236"/>
      <c r="AJ1" s="236"/>
      <c r="AM1" s="51" t="s">
        <v>312</v>
      </c>
    </row>
    <row r="2" spans="1:51" ht="1.5" customHeight="1"/>
    <row r="3" spans="1:51" s="48" customFormat="1" ht="25.5">
      <c r="A3" s="50" t="s">
        <v>108</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M3" s="162" t="s">
        <v>443</v>
      </c>
    </row>
    <row r="4" spans="1:51" ht="16.5">
      <c r="A4" s="243" t="str">
        <f>TEXT(T14,"yyyy")</f>
        <v>2019</v>
      </c>
      <c r="B4" s="243"/>
      <c r="C4" s="243"/>
      <c r="D4" s="243"/>
      <c r="E4" s="243"/>
      <c r="F4" s="243"/>
      <c r="G4" s="47" t="s">
        <v>107</v>
      </c>
      <c r="H4" s="47"/>
      <c r="AJ4" s="114"/>
      <c r="AM4" s="46" t="s">
        <v>106</v>
      </c>
      <c r="AN4" s="46" t="s">
        <v>105</v>
      </c>
      <c r="AO4" s="46" t="s">
        <v>104</v>
      </c>
      <c r="AP4" s="46" t="s">
        <v>103</v>
      </c>
      <c r="AQ4" s="46" t="s">
        <v>102</v>
      </c>
      <c r="AR4" s="46" t="s">
        <v>101</v>
      </c>
      <c r="AS4" s="46" t="s">
        <v>100</v>
      </c>
      <c r="AT4" s="46" t="s">
        <v>99</v>
      </c>
      <c r="AU4" s="46" t="s">
        <v>98</v>
      </c>
      <c r="AV4" s="46" t="s">
        <v>97</v>
      </c>
      <c r="AW4" s="46" t="s">
        <v>96</v>
      </c>
      <c r="AX4" s="46" t="s">
        <v>95</v>
      </c>
      <c r="AY4" s="46" t="s">
        <v>94</v>
      </c>
    </row>
    <row r="5" spans="1:51" ht="14.25" customHeight="1">
      <c r="A5" s="252" t="s">
        <v>93</v>
      </c>
      <c r="B5" s="252"/>
      <c r="C5" s="252"/>
      <c r="D5" s="253"/>
      <c r="E5" s="21" t="s">
        <v>92</v>
      </c>
      <c r="F5" s="13"/>
      <c r="G5" s="15"/>
      <c r="H5" s="244" t="s">
        <v>439</v>
      </c>
      <c r="I5" s="244"/>
      <c r="J5" s="244"/>
      <c r="K5" s="244"/>
      <c r="L5" s="244"/>
      <c r="M5" s="244"/>
      <c r="N5" s="244"/>
      <c r="O5" s="244"/>
      <c r="P5" s="244"/>
      <c r="Q5" s="244"/>
      <c r="R5" s="245"/>
      <c r="S5" s="23" t="s">
        <v>91</v>
      </c>
      <c r="T5" s="15"/>
      <c r="U5" s="15"/>
      <c r="V5" s="15"/>
      <c r="W5" s="15"/>
      <c r="X5" s="24"/>
      <c r="Y5" s="248">
        <v>111063123452</v>
      </c>
      <c r="Z5" s="249"/>
      <c r="AA5" s="249"/>
      <c r="AB5" s="249"/>
      <c r="AC5" s="249"/>
      <c r="AD5" s="249"/>
      <c r="AE5" s="249"/>
      <c r="AF5" s="249"/>
      <c r="AG5" s="249"/>
      <c r="AH5" s="249"/>
      <c r="AI5" s="249"/>
      <c r="AJ5" s="249"/>
      <c r="AM5" s="43">
        <f>IF(LEN(CLEAN(Y5))=10,IF(AND(VALUE(MID(Y5,4,1))&gt;=1,VALUE(MID(Y5,4,1))&lt;=4),MOD(11-MOD(0*2+0*3+0*4+MID(Y5,1,1)*5+MID(Y5,2,1)*6+MID(Y5,3,1)*7+MID(Y5,4,1)*8+MID(Y5,5,1)*9+MID(Y5,6,1)*2+MID(Y5,7,1)*3+MID(Y5,8,1)*4+MID(Y5,9,1)*5,11),10),IF(AND(VALUE(MID(Y5,4,1))&gt;=5,VALUE(MID(Y5,4,1))&lt;=8),MOD(11-MOD(0*2+0*3+0*4+MID(Y5,1,1)*5+MID(Y5,2,1)*6+MID(Y5,3,1)*7+MID(Y5,4,1)*8+MID(Y5,5,1)*9+MID(Y5,6,1)*2+MID(Y5,7,1)*3+MID(Y5,8,1)*4+MID(Y5,9,1)*5,11),10),"오류")),IF(LEN(CLEAN(Y5))=11,IF(AND(VALUE(MID(Y5,5,1))&gt;=1,VALUE(MID(Y5,5,1))&lt;=4),MOD(11-MOD(0*2+0*3+MID(Y5,1,1)*4+MID(Y5,2,1)*5+MID(Y5,3,1)*6+MID(Y5,4,1)*7+MID(Y5,5,1)*8+MID(Y5,6,1)*9+MID(Y5,7,1)*2+MID(Y5,8,1)*3+MID(Y5,9,1)*4+MID(Y5,10,1)*5,11),10),IF(AND(VALUE(MID(Y5,5,1))&gt;=5,VALUE(MID(Y5,5,1))&lt;=8),MOD(11-MOD(0*2+0*3+MID(Y5,1,1)*4+MID(Y5,2,1)*5+MID(Y5,3,1)*6+MID(Y5,4,1)*7+MID(Y5,5,1)*8+MID(Y5,6,1)*9+MID(Y5,7,1)*2+MID(Y5,8,1)*3+MID(Y5,9,1)*4+MID(Y5,10,1)*5,11),10),"오류")),IF(LEN(CLEAN(Y5))=12,IF(AND(VALUE(MID(Y5,6,1))&gt;=1,VALUE(MID(Y5,6,1))&lt;=4),MOD(11-MOD(0*2+MID(Y5,1,1)*3+MID(Y5,2,1)*4+MID(Y5,3,1)*5+MID(Y5,4,1)*6+MID(Y5,5,1)*7+MID(Y5,6,1)*8+MID(Y5,7,1)*9+MID(Y5,8,1)*2+MID(Y5,9,1)*3+MID(Y5,10,1)*4+MID(Y5,11,1)*5,11),10),IF(AND(VALUE(MID(Y5,7,1))&gt;=5,VALUE(MID(Y5,7,1))&lt;=8),MOD(11-MOD(0*2+MID(Y5,1,1)*3+MID(Y5,2,1)*4+MID(Y5,3,1)*5+MID(Y5,4,1)*6+MID(Y5,5,1)*7+MID(Y5,6,1)*8+MID(Y5,7,1)*9+MID(Y5,8,1)*2+MID(Y5,9,1)*3+MID(Y5,10,1)*4+MID(Y5,11,1)*5,11),10),"오류")),IF(AND(VALUE(MID(Y5,7,1))&gt;=1,VALUE(MID(Y5,7,1))&lt;=4),MOD(11-MOD(MID(Y5,1,1)*2+MID(Y5,2,1)*3+MID(Y5,3,1)*4+MID(Y5,4,1)*5+MID(Y5,5,1)*6+MID(Y5,6,1)*7+MID(Y5,7,1)*8+MID(Y5,8,1)*9+MID(Y5,9,1)*2+MID(Y5,10,1)*3+MID(Y5,11,1)*4+MID(Y5,12,1)*5,11),10),IF(AND(VALUE(MID(Y5,7,1))&gt;=5,VALUE(MID(Y5,7,1))&lt;=8),IF(LEN(CLEAN(Y5))=12,MOD(MOD(11-MOD(0*2+MID(Y5,1,1)*3+MID(Y5,2,1)*4+MID(Y5,3,1)*5+MID(Y5,4,1)*6+MID(Y5,5,1)*7+MID(Y5,6,1)*8+MID(Y5,7,1)*9+MID(Y5,8,1)*2+MID(Y5,9,1)*3+MID(Y5,10,1)*4+MID(Y5,11,1)*5,11),10)+2,10),MOD(MOD(11-MOD(MID(Y5,1,1)*2+MID(Y5,2,1)*3+MID(Y5,3,1)*4+MID(Y5,4,1)*5+MID(Y5,5,1)*6+MID(Y5,6,1)*7+MID(Y5,7,1)*8+MID(Y5,8,1)*9+MID(Y5,9,1)*2+MID(Y5,10,1)*3+MID(Y5,11,1)*4+MID(Y5,12,1)*5,11),10)+2,10)))))))</f>
        <v>2</v>
      </c>
      <c r="AN5" s="43" t="str">
        <f>IF(INT(RIGHT(Y5,1))=AM5,"OK","주민오류")</f>
        <v>OK</v>
      </c>
      <c r="AO5" s="44">
        <f ca="1">DATEDIF(IF(OR(MID(Y5,LEN(CLEAN(Y5))-6,1)&lt;="2",MID(Y5,LEN(CLEAN(Y5))-6,1)="5",MID(Y5,LEN(CLEAN(Y5))-6,1)="6"),DATE(MID(Y5,1,2),MID(Y5,3,2),MID(Y5,5,2)),CHOOSE(14-LEN(CLEAN(Y5)), DATE(MID(Y5,1,2)+100,MID(Y5,3,2),MID(Y5,5,2)), DATE(MID(Y5,1,1)+100,MID(Y5,2,2),MID(Y5,4,2)),DATE(2000,MID(Y5,1,2),MID(Y5,3,2)),DATE(2000,MID(Y5,1,1),MID(Y5,2,2)))),TODAY(),"y")</f>
        <v>19</v>
      </c>
      <c r="AP5" s="45">
        <f>T14</f>
        <v>43829</v>
      </c>
      <c r="AQ5" s="44">
        <f>DATEDIF(IF(OR(MID(Y5,LEN(CLEAN(Y5))-6,1)&lt;="2",MID(Y5,LEN(CLEAN(Y5))-6,1)="5",MID(Y5,LEN(CLEAN(Y5))-6,1)="6"),DATE(MID(Y5,1,2),MID(Y5,3,2),MID(Y5,5,2)),CHOOSE(14-LEN(CLEAN(Y5)), DATE(MID(Y5,1,2)+100,MID(Y5,3,2),MID(Y5,5,2)), DATE(MID(Y5,1,1)+100,MID(Y5,2,2),MID(Y5,4,2)),DATE(2000,MID(Y5,1,2),MID(Y5,3,2)),DATE(2000,MID(Y5,1,1),MID(Y5,2,2)))),AP5,"y")</f>
        <v>18</v>
      </c>
      <c r="AR5" s="43" t="str">
        <f>CHOOSE(14-LEN(CLEAN(Y5)),CHOOSE(MID(Y5,7,1),"남","여","남","여","남","여","남","여","남","여"),CHOOSE(MID(Y5,6,1),"남","여","남","여","남","여","남","여","남","여"),CHOOSE(MID(Y5,5,1),"남","여","남","여","남","여","남","여","남","여"),CHOOSE(MID(Y5,4,1),"남","여","남","여","남","여","남","여","남","여"),CHOOSE(MID(Y5,3,1),"남","여","남","여","남","여","남","여","남","여"))</f>
        <v>남</v>
      </c>
      <c r="AS5" s="43" t="str">
        <f>CHOOSE(14-LEN(CLEAN(Y5)),MID(Y5,7,1),MID(Y5,6,1),MID(Y5,5,1),MID(Y5,4,1))</f>
        <v>3</v>
      </c>
      <c r="AT5" s="43" t="str">
        <f>CHOOSE(AS5,"내국인","내국인","내국인","내국인","외국인","외국인","외국인","외국인")</f>
        <v>내국인</v>
      </c>
      <c r="AU5" s="43" t="str">
        <f>IF(AT5="외국인","고용허가체크","")</f>
        <v/>
      </c>
      <c r="AV5" s="43">
        <f>IF(LEN(CLEAN(Y5))=12,MOD(MID(Y5,7,1)*10+MID(Y5,8,1),2),MOD(MID(Y5,8,1)*10+MID(Y5,9,1),2))</f>
        <v>0</v>
      </c>
      <c r="AW5" s="43" t="str">
        <f>IF(AV5=0,"OK","")</f>
        <v>OK</v>
      </c>
      <c r="AX5" s="43">
        <f>LEN(CLEAN(Y5))</f>
        <v>12</v>
      </c>
      <c r="AY5" s="42" t="str">
        <f>IF(AT5="외국인",VLOOKUP(VALUE(MID(Y5,12,1)),$M$11:$N$13,2),"")</f>
        <v/>
      </c>
    </row>
    <row r="6" spans="1:51" ht="14.25" customHeight="1">
      <c r="A6" s="252"/>
      <c r="B6" s="252"/>
      <c r="C6" s="252"/>
      <c r="D6" s="253"/>
      <c r="E6" s="19"/>
      <c r="F6" s="8"/>
      <c r="G6" s="8"/>
      <c r="H6" s="246"/>
      <c r="I6" s="246"/>
      <c r="J6" s="246"/>
      <c r="K6" s="246"/>
      <c r="L6" s="246"/>
      <c r="M6" s="246"/>
      <c r="N6" s="246"/>
      <c r="O6" s="246"/>
      <c r="P6" s="246"/>
      <c r="Q6" s="246"/>
      <c r="R6" s="247"/>
      <c r="S6" s="19"/>
      <c r="T6" s="8"/>
      <c r="U6" s="8"/>
      <c r="V6" s="8"/>
      <c r="W6" s="8"/>
      <c r="X6" s="20"/>
      <c r="Y6" s="250"/>
      <c r="Z6" s="251"/>
      <c r="AA6" s="251"/>
      <c r="AB6" s="251"/>
      <c r="AC6" s="251"/>
      <c r="AD6" s="251"/>
      <c r="AE6" s="251"/>
      <c r="AF6" s="251"/>
      <c r="AG6" s="251"/>
      <c r="AH6" s="251"/>
      <c r="AI6" s="251"/>
      <c r="AJ6" s="251"/>
    </row>
    <row r="7" spans="1:51" ht="13.5" customHeight="1">
      <c r="A7" s="252"/>
      <c r="B7" s="252"/>
      <c r="C7" s="252"/>
      <c r="D7" s="253"/>
      <c r="E7" s="23" t="s">
        <v>90</v>
      </c>
      <c r="F7" s="15"/>
      <c r="G7" s="15"/>
      <c r="H7" s="259" t="s">
        <v>89</v>
      </c>
      <c r="I7" s="259"/>
      <c r="J7" s="259"/>
      <c r="K7" s="259"/>
      <c r="L7" s="259"/>
      <c r="M7" s="259"/>
      <c r="N7" s="259"/>
      <c r="O7" s="259"/>
      <c r="P7" s="259"/>
      <c r="Q7" s="259"/>
      <c r="R7" s="260"/>
      <c r="S7" s="271" t="s">
        <v>88</v>
      </c>
      <c r="T7" s="211"/>
      <c r="U7" s="211"/>
      <c r="V7" s="211"/>
      <c r="W7" s="211"/>
      <c r="X7" s="225"/>
      <c r="Y7" s="39" t="s">
        <v>87</v>
      </c>
      <c r="Z7" s="143" t="str">
        <f>IF(AU10=1,"√","")</f>
        <v>√</v>
      </c>
      <c r="AA7" s="40" t="s">
        <v>86</v>
      </c>
      <c r="AB7" s="13" t="s">
        <v>440</v>
      </c>
      <c r="AC7" s="13"/>
      <c r="AD7" s="13"/>
      <c r="AE7" s="13"/>
      <c r="AF7" s="13"/>
      <c r="AG7" s="13"/>
      <c r="AH7" s="13"/>
      <c r="AI7" s="13"/>
      <c r="AJ7" s="13"/>
      <c r="AM7" s="41"/>
      <c r="AP7" s="109" t="s">
        <v>194</v>
      </c>
    </row>
    <row r="8" spans="1:51">
      <c r="A8" s="252"/>
      <c r="B8" s="252"/>
      <c r="C8" s="252"/>
      <c r="D8" s="253"/>
      <c r="E8" s="21"/>
      <c r="F8" s="13"/>
      <c r="G8" s="13"/>
      <c r="H8" s="261"/>
      <c r="I8" s="261"/>
      <c r="J8" s="261"/>
      <c r="K8" s="261"/>
      <c r="L8" s="261"/>
      <c r="M8" s="261"/>
      <c r="N8" s="261"/>
      <c r="O8" s="261"/>
      <c r="P8" s="261"/>
      <c r="Q8" s="261"/>
      <c r="R8" s="262"/>
      <c r="S8" s="272"/>
      <c r="T8" s="226"/>
      <c r="U8" s="226"/>
      <c r="V8" s="226"/>
      <c r="W8" s="226"/>
      <c r="X8" s="227"/>
      <c r="Y8" s="39" t="s">
        <v>87</v>
      </c>
      <c r="Z8" s="143" t="str">
        <f>IF(AU10=2,"√","")</f>
        <v/>
      </c>
      <c r="AA8" s="40" t="s">
        <v>86</v>
      </c>
      <c r="AB8" s="13" t="s">
        <v>309</v>
      </c>
      <c r="AC8" s="13"/>
      <c r="AD8" s="13"/>
      <c r="AE8" s="13"/>
      <c r="AF8" s="13"/>
      <c r="AG8" s="13"/>
      <c r="AH8" s="13"/>
      <c r="AI8" s="13"/>
      <c r="AJ8" s="13"/>
      <c r="AM8" s="38"/>
    </row>
    <row r="9" spans="1:51" ht="14.25" thickBot="1">
      <c r="A9" s="252"/>
      <c r="B9" s="252"/>
      <c r="C9" s="252"/>
      <c r="D9" s="253"/>
      <c r="E9" s="21"/>
      <c r="F9" s="13"/>
      <c r="G9" s="13"/>
      <c r="H9" s="261"/>
      <c r="I9" s="261"/>
      <c r="J9" s="261"/>
      <c r="K9" s="261"/>
      <c r="L9" s="261"/>
      <c r="M9" s="261"/>
      <c r="N9" s="261"/>
      <c r="O9" s="261"/>
      <c r="P9" s="261"/>
      <c r="Q9" s="261"/>
      <c r="R9" s="262"/>
      <c r="S9" s="272"/>
      <c r="T9" s="226"/>
      <c r="U9" s="226"/>
      <c r="V9" s="226"/>
      <c r="W9" s="226"/>
      <c r="X9" s="227"/>
      <c r="Y9" s="39" t="s">
        <v>87</v>
      </c>
      <c r="Z9" s="143" t="str">
        <f>IF(AU10=3,"√","")</f>
        <v/>
      </c>
      <c r="AA9" s="40" t="s">
        <v>86</v>
      </c>
      <c r="AB9" s="13" t="s">
        <v>310</v>
      </c>
      <c r="AC9" s="13"/>
      <c r="AD9" s="13"/>
      <c r="AE9" s="13"/>
      <c r="AF9" s="13"/>
      <c r="AG9" s="13"/>
      <c r="AH9" s="13"/>
      <c r="AI9" s="13"/>
      <c r="AJ9" s="13"/>
      <c r="AM9" s="38"/>
    </row>
    <row r="10" spans="1:51" ht="14.25" thickBot="1">
      <c r="A10" s="254"/>
      <c r="B10" s="254"/>
      <c r="C10" s="254"/>
      <c r="D10" s="255"/>
      <c r="E10" s="19"/>
      <c r="F10" s="8"/>
      <c r="G10" s="8"/>
      <c r="H10" s="263"/>
      <c r="I10" s="263"/>
      <c r="J10" s="263"/>
      <c r="K10" s="263"/>
      <c r="L10" s="263"/>
      <c r="M10" s="263"/>
      <c r="N10" s="263"/>
      <c r="O10" s="263"/>
      <c r="P10" s="263"/>
      <c r="Q10" s="263"/>
      <c r="R10" s="264"/>
      <c r="S10" s="273"/>
      <c r="T10" s="212"/>
      <c r="U10" s="212"/>
      <c r="V10" s="212"/>
      <c r="W10" s="212"/>
      <c r="X10" s="228"/>
      <c r="Y10" s="138" t="s">
        <v>87</v>
      </c>
      <c r="Z10" s="139" t="str">
        <f>IF(AU10=4,"√","")</f>
        <v/>
      </c>
      <c r="AA10" s="140" t="s">
        <v>86</v>
      </c>
      <c r="AB10" s="141" t="s">
        <v>311</v>
      </c>
      <c r="AC10" s="141"/>
      <c r="AD10" s="141"/>
      <c r="AE10" s="141"/>
      <c r="AF10" s="141"/>
      <c r="AG10" s="141"/>
      <c r="AH10" s="141"/>
      <c r="AI10" s="141"/>
      <c r="AJ10" s="141"/>
      <c r="AM10" s="38"/>
      <c r="AU10" s="123">
        <v>1</v>
      </c>
    </row>
    <row r="11" spans="1:51" ht="3.75" customHeight="1" thickBot="1">
      <c r="A11" s="37"/>
      <c r="B11" s="37"/>
      <c r="C11" s="37"/>
      <c r="D11" s="37"/>
      <c r="E11" s="37"/>
      <c r="F11" s="37"/>
      <c r="G11" s="37"/>
      <c r="H11" s="12"/>
      <c r="I11" s="12"/>
      <c r="J11" s="12"/>
      <c r="K11" s="12"/>
      <c r="L11" s="12"/>
      <c r="M11" s="12"/>
      <c r="N11" s="12"/>
      <c r="O11" s="12"/>
      <c r="P11" s="12"/>
      <c r="Q11" s="12"/>
      <c r="R11" s="12"/>
      <c r="S11" s="37"/>
      <c r="T11" s="37"/>
      <c r="U11" s="37"/>
      <c r="V11" s="37"/>
      <c r="W11" s="37"/>
      <c r="X11" s="37"/>
      <c r="Y11" s="12"/>
      <c r="Z11" s="12"/>
      <c r="AA11" s="12"/>
      <c r="AB11" s="12"/>
      <c r="AC11" s="12"/>
      <c r="AD11" s="12"/>
      <c r="AE11" s="12"/>
      <c r="AF11" s="12"/>
      <c r="AG11" s="12"/>
      <c r="AH11" s="12"/>
      <c r="AI11" s="12"/>
      <c r="AJ11" s="12"/>
    </row>
    <row r="12" spans="1:51" ht="20.25" customHeight="1">
      <c r="A12" s="36" t="s">
        <v>85</v>
      </c>
      <c r="AM12" s="125">
        <f>T14-AD14</f>
        <v>6628</v>
      </c>
      <c r="AP12" s="1" t="s">
        <v>214</v>
      </c>
      <c r="AR12" s="1" t="s">
        <v>214</v>
      </c>
      <c r="AW12" s="149" t="s">
        <v>388</v>
      </c>
    </row>
    <row r="13" spans="1:51" ht="3.75" customHeight="1">
      <c r="A13" s="8"/>
      <c r="B13" s="8"/>
      <c r="C13" s="8"/>
      <c r="D13" s="8"/>
      <c r="E13" s="8"/>
      <c r="F13" s="8"/>
      <c r="G13" s="8"/>
      <c r="H13" s="8"/>
      <c r="I13" s="8"/>
      <c r="J13" s="8"/>
      <c r="K13" s="8"/>
      <c r="L13" s="8"/>
      <c r="M13" s="8"/>
      <c r="N13" s="8"/>
      <c r="O13" s="8"/>
      <c r="P13" s="8"/>
      <c r="Q13" s="8"/>
      <c r="R13" s="8"/>
      <c r="S13" s="8"/>
      <c r="T13" s="13"/>
      <c r="U13" s="13"/>
      <c r="V13" s="13"/>
      <c r="W13" s="13"/>
      <c r="X13" s="13"/>
      <c r="Y13" s="13"/>
      <c r="Z13" s="8"/>
      <c r="AA13" s="8"/>
      <c r="AB13" s="8"/>
      <c r="AC13" s="8"/>
      <c r="AD13" s="8"/>
      <c r="AE13" s="8"/>
      <c r="AF13" s="8"/>
      <c r="AG13" s="8"/>
      <c r="AH13" s="8"/>
      <c r="AI13" s="8"/>
      <c r="AJ13" s="8"/>
    </row>
    <row r="14" spans="1:51" ht="16.5">
      <c r="A14" s="29" t="s">
        <v>429</v>
      </c>
      <c r="B14" s="29"/>
      <c r="C14" s="29"/>
      <c r="D14" s="29"/>
      <c r="E14" s="29"/>
      <c r="F14" s="29"/>
      <c r="G14" s="29"/>
      <c r="H14" s="31"/>
      <c r="I14" s="23"/>
      <c r="J14" s="240" t="str">
        <f>DATEDIF(AD14,T14+1,"Y")&amp;"년 "&amp;DATEDIF(AD14,T14+1,"YM")&amp;"월 "&amp;IF(OR(AND(TEXT(AD14,"dd")="01",TEXT(EOMONTH(T14,0),"dd")=TEXT(T14,"dd")),TEXT(TEXT(T14,"dd")+1,"dd")=TEXT(AD14,"dd")),"",DATEDIF(AD14,T14,"MD")+1&amp;"일")</f>
        <v>18년 1월 25일</v>
      </c>
      <c r="K14" s="240"/>
      <c r="L14" s="240"/>
      <c r="M14" s="240"/>
      <c r="N14" s="240"/>
      <c r="O14" s="240"/>
      <c r="P14" s="15" t="s">
        <v>84</v>
      </c>
      <c r="Q14" s="15"/>
      <c r="R14" s="15"/>
      <c r="S14" s="15"/>
      <c r="T14" s="241">
        <v>43829</v>
      </c>
      <c r="U14" s="241"/>
      <c r="V14" s="241"/>
      <c r="W14" s="241"/>
      <c r="X14" s="241"/>
      <c r="Y14" s="241"/>
      <c r="Z14" s="35" t="s">
        <v>83</v>
      </c>
      <c r="AA14" s="15"/>
      <c r="AB14" s="15"/>
      <c r="AC14" s="15"/>
      <c r="AD14" s="242">
        <f>IF(OR(MID(Y5,LEN(CLEAN(Y5))-6,1)&lt;="2",MID(Y5,LEN(CLEAN(Y5))-6,1)="5",MID(Y5,LEN(CLEAN(Y5))-6,1)="6"),DATE(MID(Y5,1,2),MID(Y5,3,2),MID(Y5,5,2)),CHOOSE(14-LEN(CLEAN(Y5)),DATE(MID(Y5,1,2)+100,MID(Y5,3,2),MID(Y5,5,2)),DATE(MID(Y5,1,1)+100,MID(Y5,2,2),MID(Y5,4,2)),DATE(2000,MID(Y5,1,2),MID(Y5,3,2)),DATE(2000,MID(Y5,1,1),MID(Y5,2,2))))</f>
        <v>37201</v>
      </c>
      <c r="AE14" s="242"/>
      <c r="AF14" s="242"/>
      <c r="AG14" s="242"/>
      <c r="AH14" s="242"/>
      <c r="AI14" s="242"/>
      <c r="AJ14" s="15" t="s">
        <v>76</v>
      </c>
      <c r="AM14" s="34">
        <f>T14</f>
        <v>43829</v>
      </c>
      <c r="AN14" s="33" t="s">
        <v>82</v>
      </c>
      <c r="AO14" s="33">
        <f>DATEDIF(IF(OR(MID(Y5,LEN(CLEAN(Y5))-6,1)&lt;="2",MID(Y5,LEN(CLEAN(Y5))-6,1)="5",MID(Y5,LEN(CLEAN(Y5))-6,1)="6"),DATE(MID(Y5,1,2),MID(Y5,3,2),MID(Y5,5,2)),CHOOSE(14-LEN(CLEAN(Y5)), DATE(MID(Y5,1,2)+100,MID(Y5,3,2),MID(Y5,5,2)), DATE(MID(Y5,1,1)+100,MID(Y5,2,2),MID(Y5,4,2)),DATE(2000,MID(Y5,1,2),MID(Y5,3,2)),DATE(2000,MID(Y5,1,1),MID(Y5,2,2)))),AM14,"y")</f>
        <v>18</v>
      </c>
      <c r="AP14" s="68">
        <v>0</v>
      </c>
      <c r="AQ14" s="68">
        <v>40908</v>
      </c>
      <c r="AR14" s="94">
        <v>0</v>
      </c>
      <c r="AS14" s="95" t="s">
        <v>174</v>
      </c>
      <c r="AU14" s="68">
        <v>0</v>
      </c>
      <c r="AV14" s="68">
        <v>40908</v>
      </c>
      <c r="AW14" s="94">
        <v>0</v>
      </c>
      <c r="AX14" s="95" t="s">
        <v>174</v>
      </c>
    </row>
    <row r="15" spans="1:51" ht="17.25" thickBot="1">
      <c r="A15" s="14" t="s">
        <v>81</v>
      </c>
      <c r="B15" s="14"/>
      <c r="C15" s="14"/>
      <c r="D15" s="14"/>
      <c r="E15" s="14"/>
      <c r="F15" s="14"/>
      <c r="G15" s="14"/>
      <c r="H15" s="32"/>
      <c r="I15" s="21"/>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O15" s="28">
        <v>40909</v>
      </c>
      <c r="AP15" s="68">
        <f>AQ14+1</f>
        <v>40909</v>
      </c>
      <c r="AQ15" s="68">
        <v>41639</v>
      </c>
      <c r="AR15" s="94">
        <v>1</v>
      </c>
      <c r="AS15" s="66" t="s">
        <v>171</v>
      </c>
      <c r="AT15" s="1" t="s">
        <v>214</v>
      </c>
      <c r="AU15" s="146">
        <f>AV14+1</f>
        <v>40909</v>
      </c>
      <c r="AV15" s="146">
        <v>41639</v>
      </c>
      <c r="AW15" s="147">
        <v>1</v>
      </c>
      <c r="AX15" s="148" t="s">
        <v>171</v>
      </c>
    </row>
    <row r="16" spans="1:51" ht="17.25" thickBot="1">
      <c r="A16" s="27" t="s">
        <v>80</v>
      </c>
      <c r="B16" s="27"/>
      <c r="C16" s="27"/>
      <c r="D16" s="27"/>
      <c r="E16" s="27"/>
      <c r="F16" s="27"/>
      <c r="G16" s="27"/>
      <c r="H16" s="30"/>
      <c r="I16" s="19"/>
      <c r="J16" s="8"/>
      <c r="K16" s="8"/>
      <c r="L16" s="8"/>
      <c r="M16" s="8"/>
      <c r="N16" s="8"/>
      <c r="O16" s="8"/>
      <c r="P16" s="8" t="s">
        <v>430</v>
      </c>
      <c r="Q16" s="8"/>
      <c r="R16" s="8"/>
      <c r="S16" s="8"/>
      <c r="T16" s="13"/>
      <c r="U16" s="13"/>
      <c r="V16" s="13"/>
      <c r="W16" s="13"/>
      <c r="X16" s="13"/>
      <c r="Y16" s="8"/>
      <c r="Z16" s="8"/>
      <c r="AA16" s="8"/>
      <c r="AB16" s="8"/>
      <c r="AC16" s="8"/>
      <c r="AD16" s="8"/>
      <c r="AE16" s="13"/>
      <c r="AF16" s="13"/>
      <c r="AG16" s="13"/>
      <c r="AH16" s="13"/>
      <c r="AI16" s="13"/>
      <c r="AJ16" s="8"/>
      <c r="AM16" s="124">
        <v>43101</v>
      </c>
      <c r="AP16" s="68">
        <f>AQ15+1</f>
        <v>41640</v>
      </c>
      <c r="AQ16" s="68">
        <v>42369</v>
      </c>
      <c r="AR16" s="94">
        <v>0.5</v>
      </c>
      <c r="AS16" s="66" t="s">
        <v>171</v>
      </c>
      <c r="AT16" s="1" t="s">
        <v>432</v>
      </c>
      <c r="AU16" s="150">
        <f>AV15+1</f>
        <v>41640</v>
      </c>
      <c r="AV16" s="151">
        <v>42369</v>
      </c>
      <c r="AW16" s="152">
        <v>0.5</v>
      </c>
      <c r="AX16" s="153" t="s">
        <v>171</v>
      </c>
    </row>
    <row r="17" spans="1:50" ht="16.5">
      <c r="A17" s="29" t="s">
        <v>79</v>
      </c>
      <c r="B17" s="29"/>
      <c r="C17" s="29"/>
      <c r="D17" s="29"/>
      <c r="E17" s="29"/>
      <c r="F17" s="29"/>
      <c r="G17" s="29"/>
      <c r="H17" s="31"/>
      <c r="I17" s="217" t="str">
        <f>DATEDIF(T17,AE17+1,"Y")&amp;"년 "&amp;DATEDIF(T17,AE17+1,"YM")&amp;"월 "&amp;IF(OR(AND(TEXT(T17,"dd")="01",TEXT(EOMONTH(AE17,0),"dd")=TEXT(AE17,"dd")),TEXT(TEXT(AE17,"dd")+1,"dd")=TEXT(T17,"dd")),"",DATEDIF(T17,AE17,"MD")+1&amp;"일")</f>
        <v>0년 0월 1일</v>
      </c>
      <c r="J17" s="218"/>
      <c r="K17" s="218"/>
      <c r="L17" s="218"/>
      <c r="M17" s="218"/>
      <c r="N17" s="218"/>
      <c r="O17" s="221" t="s">
        <v>78</v>
      </c>
      <c r="P17" s="221"/>
      <c r="Q17" s="221"/>
      <c r="R17" s="221"/>
      <c r="S17" s="221"/>
      <c r="T17" s="223"/>
      <c r="U17" s="223"/>
      <c r="V17" s="223"/>
      <c r="W17" s="223"/>
      <c r="X17" s="223"/>
      <c r="Y17" s="221" t="s">
        <v>77</v>
      </c>
      <c r="Z17" s="221"/>
      <c r="AA17" s="221"/>
      <c r="AB17" s="221"/>
      <c r="AC17" s="221"/>
      <c r="AD17" s="221"/>
      <c r="AE17" s="223"/>
      <c r="AF17" s="223"/>
      <c r="AG17" s="223"/>
      <c r="AH17" s="223"/>
      <c r="AI17" s="223"/>
      <c r="AJ17" s="211" t="s">
        <v>76</v>
      </c>
      <c r="AM17" s="205">
        <f>AE17-T17</f>
        <v>0</v>
      </c>
      <c r="AP17" s="68">
        <f>AQ16+1</f>
        <v>42370</v>
      </c>
      <c r="AQ17" s="68">
        <v>43100</v>
      </c>
      <c r="AR17" s="94">
        <v>0.7</v>
      </c>
      <c r="AS17" s="66" t="s">
        <v>170</v>
      </c>
      <c r="AT17" s="1" t="s">
        <v>433</v>
      </c>
      <c r="AU17" s="154">
        <f>AV16+1</f>
        <v>42370</v>
      </c>
      <c r="AV17" s="155">
        <v>43100</v>
      </c>
      <c r="AW17" s="156">
        <v>0.7</v>
      </c>
      <c r="AX17" s="157" t="s">
        <v>170</v>
      </c>
    </row>
    <row r="18" spans="1:50" ht="16.5">
      <c r="A18" s="27" t="s">
        <v>75</v>
      </c>
      <c r="B18" s="27"/>
      <c r="C18" s="27"/>
      <c r="D18" s="27"/>
      <c r="E18" s="27"/>
      <c r="F18" s="27"/>
      <c r="G18" s="27"/>
      <c r="H18" s="30"/>
      <c r="I18" s="219"/>
      <c r="J18" s="220"/>
      <c r="K18" s="220"/>
      <c r="L18" s="220"/>
      <c r="M18" s="220"/>
      <c r="N18" s="220"/>
      <c r="O18" s="222"/>
      <c r="P18" s="222"/>
      <c r="Q18" s="222"/>
      <c r="R18" s="222"/>
      <c r="S18" s="222"/>
      <c r="T18" s="224"/>
      <c r="U18" s="224"/>
      <c r="V18" s="224"/>
      <c r="W18" s="224"/>
      <c r="X18" s="224"/>
      <c r="Y18" s="222"/>
      <c r="Z18" s="222"/>
      <c r="AA18" s="222"/>
      <c r="AB18" s="222"/>
      <c r="AC18" s="222"/>
      <c r="AD18" s="222"/>
      <c r="AE18" s="224"/>
      <c r="AF18" s="224"/>
      <c r="AG18" s="224"/>
      <c r="AH18" s="224"/>
      <c r="AI18" s="224"/>
      <c r="AJ18" s="212"/>
      <c r="AM18" s="206"/>
      <c r="AO18" s="28">
        <v>43101</v>
      </c>
      <c r="AP18" s="68">
        <v>43101</v>
      </c>
      <c r="AQ18" s="68">
        <v>43465</v>
      </c>
      <c r="AR18" s="94">
        <v>0.9</v>
      </c>
      <c r="AS18" s="66" t="s">
        <v>170</v>
      </c>
      <c r="AU18" s="154">
        <f>AV17+1</f>
        <v>43101</v>
      </c>
      <c r="AV18" s="155">
        <v>43465</v>
      </c>
      <c r="AW18" s="156">
        <v>0.7</v>
      </c>
      <c r="AX18" s="157" t="s">
        <v>170</v>
      </c>
    </row>
    <row r="19" spans="1:50" ht="17.25" thickBot="1">
      <c r="A19" s="29" t="s">
        <v>74</v>
      </c>
      <c r="B19" s="29"/>
      <c r="C19" s="29"/>
      <c r="D19" s="29"/>
      <c r="E19" s="29"/>
      <c r="F19" s="29"/>
      <c r="G19" s="15"/>
      <c r="H19" s="24"/>
      <c r="I19" s="23"/>
      <c r="J19" s="213" t="str">
        <f>IF(AND(T17="",AE17=""),J14,TEXT(DATE(YEAR(T14-AD14),MONTH(T14-AD14),DAY(T14-AD14))-DATE(YEAR(AE17-T17),MONTH(AE17-T17),DAY(AE17-T17)),"yy년")&amp;VALUE(TEXT(DATE(YEAR(T14-AD14),MONTH(T14-AD14),DAY(T14-AD14))-DATE(YEAR(AE17-T17),MONTH(AE17-T17),DAY(AE17-T17)),"mm")-1)&amp;TEXT(DATE(YEAR(T14-AD14),MONTH(T14-AD14),DAY(T14-AD14))-DATE(YEAR(AE17-T17),MONTH(AE17-T17),DAY(AE17-T17)),"월dd일"))</f>
        <v>18년 1월 25일</v>
      </c>
      <c r="K19" s="213"/>
      <c r="L19" s="213"/>
      <c r="M19" s="213"/>
      <c r="N19" s="213"/>
      <c r="O19" s="213"/>
      <c r="P19" s="15"/>
      <c r="Q19" s="15"/>
      <c r="R19" s="256">
        <f>IF(AND(T17="",AE17=""),VALUE(MID(TEXT(J14,"YY"),1,2)),VALUE(TEXT(DATE(YEAR(T14-AD14),MONTH(T14-AD14),DAY(T14-AD14))-DATE(YEAR(AE17-T17),MONTH(AE17-T17),DAY(AE17-T17)),"yy")))</f>
        <v>18</v>
      </c>
      <c r="S19" s="256"/>
      <c r="T19" s="257"/>
      <c r="U19" s="267" t="s">
        <v>233</v>
      </c>
      <c r="V19" s="267"/>
      <c r="W19" s="267"/>
      <c r="X19" s="267"/>
      <c r="Y19" s="269"/>
      <c r="Z19" s="15"/>
      <c r="AA19" s="269" t="s">
        <v>235</v>
      </c>
      <c r="AB19" s="269"/>
      <c r="AC19" s="269"/>
      <c r="AD19" s="270" t="s">
        <v>236</v>
      </c>
      <c r="AE19" s="267"/>
      <c r="AF19" s="267" t="s">
        <v>237</v>
      </c>
      <c r="AG19" s="267"/>
      <c r="AH19" s="267"/>
      <c r="AI19" s="265" t="s">
        <v>306</v>
      </c>
      <c r="AJ19" s="266"/>
      <c r="AL19" s="121" t="s">
        <v>307</v>
      </c>
      <c r="AM19" s="28"/>
      <c r="AP19" s="68">
        <v>43466</v>
      </c>
      <c r="AQ19" s="68">
        <v>44561</v>
      </c>
      <c r="AR19" s="94">
        <v>0.9</v>
      </c>
      <c r="AS19" s="66" t="s">
        <v>170</v>
      </c>
      <c r="AU19" s="158">
        <f>AP19</f>
        <v>43466</v>
      </c>
      <c r="AV19" s="159">
        <f>AQ19</f>
        <v>44561</v>
      </c>
      <c r="AW19" s="160">
        <v>0.7</v>
      </c>
      <c r="AX19" s="161" t="s">
        <v>170</v>
      </c>
    </row>
    <row r="20" spans="1:50" ht="14.25">
      <c r="A20" s="27" t="s">
        <v>73</v>
      </c>
      <c r="B20" s="27"/>
      <c r="C20" s="27"/>
      <c r="D20" s="27"/>
      <c r="E20" s="27"/>
      <c r="F20" s="27"/>
      <c r="G20" s="8"/>
      <c r="H20" s="20"/>
      <c r="I20" s="19"/>
      <c r="J20" s="214"/>
      <c r="K20" s="214"/>
      <c r="L20" s="214"/>
      <c r="M20" s="214"/>
      <c r="N20" s="214"/>
      <c r="O20" s="214"/>
      <c r="P20" s="8"/>
      <c r="Q20" s="8"/>
      <c r="R20" s="258"/>
      <c r="S20" s="258"/>
      <c r="T20" s="258"/>
      <c r="U20" s="268" t="s">
        <v>234</v>
      </c>
      <c r="V20" s="268"/>
      <c r="W20" s="268"/>
      <c r="X20" s="268"/>
      <c r="Y20" s="268"/>
      <c r="Z20" s="8"/>
      <c r="AA20" s="268" t="s">
        <v>235</v>
      </c>
      <c r="AB20" s="268"/>
      <c r="AC20" s="268"/>
      <c r="AD20" s="268" t="s">
        <v>236</v>
      </c>
      <c r="AE20" s="268"/>
      <c r="AF20" s="268" t="s">
        <v>238</v>
      </c>
      <c r="AG20" s="268"/>
      <c r="AH20" s="268"/>
      <c r="AI20" s="8"/>
      <c r="AJ20" s="8"/>
      <c r="AL20" s="121" t="s">
        <v>308</v>
      </c>
      <c r="AP20" s="28">
        <v>43101</v>
      </c>
      <c r="AQ20" s="1">
        <v>12</v>
      </c>
      <c r="AR20" s="1">
        <v>5</v>
      </c>
      <c r="AT20" s="1">
        <f>AQ20*AR20</f>
        <v>60</v>
      </c>
      <c r="AU20" s="1">
        <v>12</v>
      </c>
      <c r="AV20" s="1">
        <v>3</v>
      </c>
      <c r="AX20" s="1">
        <f>AU20*AV20</f>
        <v>36</v>
      </c>
    </row>
    <row r="21" spans="1:50" ht="3.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50">
      <c r="A22" s="13"/>
      <c r="B22" s="14" t="s">
        <v>127</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M22" s="28">
        <v>40909</v>
      </c>
      <c r="AN22" s="28">
        <v>43101</v>
      </c>
      <c r="AO22" s="28">
        <v>41275</v>
      </c>
      <c r="AP22" s="28">
        <v>41640</v>
      </c>
      <c r="AQ22" s="28">
        <v>42736</v>
      </c>
      <c r="AR22" s="28">
        <v>43100</v>
      </c>
      <c r="AS22" s="28">
        <v>42005</v>
      </c>
    </row>
    <row r="23" spans="1:50" ht="3.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1:50" ht="18" customHeight="1">
      <c r="A24" s="26" t="s">
        <v>72</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M24" s="136">
        <v>40909</v>
      </c>
      <c r="AN24" s="136">
        <v>43101</v>
      </c>
      <c r="AO24" s="136">
        <v>41275</v>
      </c>
      <c r="AP24" s="136">
        <v>41640</v>
      </c>
      <c r="AQ24" s="136">
        <v>42736</v>
      </c>
      <c r="AR24" s="136">
        <v>43100</v>
      </c>
      <c r="AS24" s="136">
        <v>42005</v>
      </c>
    </row>
    <row r="25" spans="1:50" ht="15.75">
      <c r="A25" s="15" t="s">
        <v>71</v>
      </c>
      <c r="B25" s="15"/>
      <c r="C25" s="15"/>
      <c r="D25" s="15"/>
      <c r="E25" s="15"/>
      <c r="F25" s="210">
        <f>CHOOSE(AU10,IF(OR(AND(AU10=1,R19&gt;=15,R19&lt;=29,T14&gt;=40909),AND(AU10=1,R19&gt;=15,R19&lt;=34,T14&gt;=43101)),T14,""),IF(AND(AU10=2,R19&gt;=60,T14&gt;=41640),T14,""),IF(AND(AU10=3,T14&gt;=41640),T14,""),IF(AND(AU10=4,T14&gt;=42736),T14,""))</f>
        <v>43829</v>
      </c>
      <c r="G25" s="210"/>
      <c r="H25" s="210"/>
      <c r="I25" s="210"/>
      <c r="J25" s="210"/>
      <c r="K25" s="210"/>
      <c r="L25" s="210"/>
      <c r="M25" s="210"/>
      <c r="N25" s="210"/>
      <c r="O25" s="210"/>
      <c r="P25" s="210"/>
      <c r="Q25" s="15"/>
      <c r="R25" s="24"/>
      <c r="S25" s="23" t="s">
        <v>70</v>
      </c>
      <c r="T25" s="15"/>
      <c r="U25" s="15"/>
      <c r="V25" s="15"/>
      <c r="W25" s="15"/>
      <c r="X25" s="208">
        <f>IF(F25="","",IF(AND(AU10=1,T14&lt;43101,T14&gt;=42005),43100,IF(AND(AU10=1,T14&gt;=43101),IF(TEXT($F$25,"dd")="01",EOMONTH($T$14,59),EOMONTH($T$14,60)),IF(TEXT($F$25,"dd")="01",EOMONTH($F$25,35),EOMONTH($F$25,36)))))</f>
        <v>45657</v>
      </c>
      <c r="Y25" s="209"/>
      <c r="Z25" s="209"/>
      <c r="AA25" s="209"/>
      <c r="AB25" s="209"/>
      <c r="AC25" s="209"/>
      <c r="AD25" s="209"/>
      <c r="AE25" s="209"/>
      <c r="AF25" s="209"/>
      <c r="AG25" s="209"/>
      <c r="AH25" s="209"/>
      <c r="AI25" s="15"/>
      <c r="AJ25" s="15"/>
      <c r="AM25" s="1" t="s">
        <v>202</v>
      </c>
    </row>
    <row r="26" spans="1:50">
      <c r="A26" s="13"/>
      <c r="B26" s="13"/>
      <c r="C26" s="55" t="s">
        <v>109</v>
      </c>
      <c r="D26" s="13"/>
      <c r="E26" s="13"/>
      <c r="F26" s="13"/>
      <c r="G26" s="13"/>
      <c r="H26" s="13"/>
      <c r="I26" s="13"/>
      <c r="J26" s="13"/>
      <c r="K26" s="13"/>
      <c r="L26" s="13"/>
      <c r="M26" s="13"/>
      <c r="N26" s="13"/>
      <c r="O26" s="13"/>
      <c r="P26" s="13"/>
      <c r="Q26" s="13"/>
      <c r="R26" s="22"/>
      <c r="S26" s="52"/>
      <c r="T26" s="53" t="s">
        <v>110</v>
      </c>
      <c r="U26" s="53"/>
      <c r="V26" s="53"/>
      <c r="W26" s="53"/>
      <c r="X26" s="53"/>
      <c r="Y26" s="53"/>
      <c r="Z26" s="53"/>
      <c r="AA26" s="53"/>
      <c r="AB26" s="53"/>
      <c r="AC26" s="53"/>
      <c r="AD26" s="53"/>
      <c r="AE26" s="53"/>
      <c r="AF26" s="53"/>
      <c r="AG26" s="53"/>
      <c r="AH26" s="53"/>
      <c r="AI26" s="53"/>
      <c r="AJ26" s="53"/>
      <c r="AM26" s="137" t="s">
        <v>438</v>
      </c>
    </row>
    <row r="27" spans="1:50">
      <c r="A27" s="13"/>
      <c r="B27" s="13"/>
      <c r="C27" s="53" t="s">
        <v>441</v>
      </c>
      <c r="D27" s="13"/>
      <c r="E27" s="13"/>
      <c r="F27" s="13"/>
      <c r="G27" s="13"/>
      <c r="H27" s="13"/>
      <c r="I27" s="13"/>
      <c r="J27" s="13"/>
      <c r="K27" s="13"/>
      <c r="L27" s="13"/>
      <c r="M27" s="13"/>
      <c r="N27" s="13"/>
      <c r="O27" s="13"/>
      <c r="P27" s="13"/>
      <c r="Q27" s="13"/>
      <c r="R27" s="22"/>
      <c r="S27" s="52"/>
      <c r="T27" s="53" t="s">
        <v>111</v>
      </c>
      <c r="U27" s="53"/>
      <c r="V27" s="53"/>
      <c r="W27" s="53"/>
      <c r="X27" s="53"/>
      <c r="Y27" s="53"/>
      <c r="Z27" s="53"/>
      <c r="AA27" s="53"/>
      <c r="AB27" s="53"/>
      <c r="AC27" s="53"/>
      <c r="AD27" s="53"/>
      <c r="AE27" s="53"/>
      <c r="AF27" s="53"/>
      <c r="AG27" s="53"/>
      <c r="AH27" s="53"/>
      <c r="AI27" s="53"/>
      <c r="AJ27" s="53"/>
      <c r="AM27" s="11" t="s">
        <v>203</v>
      </c>
    </row>
    <row r="28" spans="1:50">
      <c r="A28" s="13"/>
      <c r="B28" s="13"/>
      <c r="C28" s="237" t="s">
        <v>195</v>
      </c>
      <c r="D28" s="237"/>
      <c r="E28" s="237"/>
      <c r="F28" s="237"/>
      <c r="G28" s="237" t="s">
        <v>196</v>
      </c>
      <c r="H28" s="237"/>
      <c r="I28" s="237"/>
      <c r="J28" s="237"/>
      <c r="K28" s="13"/>
      <c r="L28" s="13"/>
      <c r="M28" s="13"/>
      <c r="N28" s="13"/>
      <c r="O28" s="13"/>
      <c r="P28" s="13"/>
      <c r="Q28" s="13"/>
      <c r="R28" s="22"/>
      <c r="S28" s="52"/>
      <c r="T28" s="53" t="s">
        <v>112</v>
      </c>
      <c r="U28" s="53"/>
      <c r="V28" s="53"/>
      <c r="W28" s="53"/>
      <c r="X28" s="53"/>
      <c r="Y28" s="53"/>
      <c r="Z28" s="53"/>
      <c r="AA28" s="53"/>
      <c r="AB28" s="53"/>
      <c r="AC28" s="53"/>
      <c r="AD28" s="53"/>
      <c r="AE28" s="53"/>
      <c r="AF28" s="53"/>
      <c r="AG28" s="53"/>
      <c r="AH28" s="53"/>
      <c r="AI28" s="53"/>
      <c r="AJ28" s="53"/>
      <c r="AM28" s="11" t="s">
        <v>204</v>
      </c>
    </row>
    <row r="29" spans="1:50">
      <c r="A29" s="13"/>
      <c r="B29" s="13"/>
      <c r="C29" s="238">
        <f>IF(AND(AU10=1,F25&lt;&gt;""),VLOOKUP($F$25,$AP$14:$AR$19,3),IF(AND(AU10&lt;&gt;1,F25&lt;&gt;""),VLOOKUP($F$25,AU16:AW19,3),0))</f>
        <v>0.9</v>
      </c>
      <c r="D29" s="238"/>
      <c r="E29" s="238"/>
      <c r="F29" s="238"/>
      <c r="G29" s="239" t="str">
        <f>IF(C29=0,0,VLOOKUP($T$14,$AU$14:$AX$19,4))</f>
        <v>150만원 한도</v>
      </c>
      <c r="H29" s="239"/>
      <c r="I29" s="239"/>
      <c r="J29" s="239"/>
      <c r="K29" s="13"/>
      <c r="L29" s="13"/>
      <c r="M29" s="13"/>
      <c r="N29" s="13"/>
      <c r="O29" s="13"/>
      <c r="P29" s="13"/>
      <c r="Q29" s="13"/>
      <c r="R29" s="22"/>
      <c r="S29" s="52"/>
      <c r="T29" s="53" t="s">
        <v>113</v>
      </c>
      <c r="U29" s="53"/>
      <c r="V29" s="53"/>
      <c r="W29" s="53"/>
      <c r="X29" s="53"/>
      <c r="Y29" s="53"/>
      <c r="Z29" s="53"/>
      <c r="AA29" s="53"/>
      <c r="AB29" s="53"/>
      <c r="AC29" s="53"/>
      <c r="AD29" s="53"/>
      <c r="AE29" s="53"/>
      <c r="AF29" s="53"/>
      <c r="AG29" s="53"/>
      <c r="AH29" s="53"/>
      <c r="AI29" s="53"/>
      <c r="AJ29" s="53"/>
      <c r="AM29" s="11" t="s">
        <v>205</v>
      </c>
    </row>
    <row r="30" spans="1:50">
      <c r="A30" s="8"/>
      <c r="B30" s="8"/>
      <c r="C30" s="8"/>
      <c r="D30" s="8"/>
      <c r="E30" s="8"/>
      <c r="F30" s="8"/>
      <c r="G30" s="8"/>
      <c r="H30" s="8"/>
      <c r="I30" s="8"/>
      <c r="J30" s="8"/>
      <c r="K30" s="8"/>
      <c r="L30" s="8"/>
      <c r="M30" s="8"/>
      <c r="N30" s="8"/>
      <c r="O30" s="8"/>
      <c r="P30" s="8"/>
      <c r="Q30" s="8"/>
      <c r="R30" s="20"/>
      <c r="S30" s="54"/>
      <c r="T30" s="18" t="s">
        <v>114</v>
      </c>
      <c r="U30" s="18"/>
      <c r="V30" s="18"/>
      <c r="W30" s="18"/>
      <c r="X30" s="18"/>
      <c r="Y30" s="18"/>
      <c r="Z30" s="18"/>
      <c r="AA30" s="18"/>
      <c r="AB30" s="18"/>
      <c r="AC30" s="18"/>
      <c r="AD30" s="18"/>
      <c r="AE30" s="18"/>
      <c r="AF30" s="18"/>
      <c r="AG30" s="18"/>
      <c r="AH30" s="18"/>
      <c r="AI30" s="18"/>
      <c r="AJ30" s="18"/>
      <c r="AM30" s="11" t="s">
        <v>206</v>
      </c>
    </row>
    <row r="31" spans="1:50" ht="15.75">
      <c r="A31" s="15" t="s">
        <v>434</v>
      </c>
      <c r="B31" s="15"/>
      <c r="C31" s="15"/>
      <c r="D31" s="15"/>
      <c r="E31" s="15"/>
      <c r="F31" s="209" t="str">
        <f>IF(AND(AU10=1,R19&gt;=15,R19&lt;=34,T14&lt;43101,T14&gt;41275),43101,"")</f>
        <v/>
      </c>
      <c r="G31" s="209"/>
      <c r="H31" s="209"/>
      <c r="I31" s="209"/>
      <c r="J31" s="209"/>
      <c r="K31" s="209"/>
      <c r="L31" s="209"/>
      <c r="M31" s="209"/>
      <c r="N31" s="209"/>
      <c r="O31" s="209"/>
      <c r="P31" s="209"/>
      <c r="Q31" s="15"/>
      <c r="R31" s="24"/>
      <c r="S31" s="23" t="s">
        <v>435</v>
      </c>
      <c r="T31" s="15"/>
      <c r="U31" s="15"/>
      <c r="V31" s="15"/>
      <c r="W31" s="15"/>
      <c r="X31" s="209" t="str">
        <f>IF(AND(AU10=1,T14&gt;41275,T14&lt;43101,$R$19&gt;=15,$R$19&lt;=34),IF(TEXT($T$14,"dd")="01",EOMONTH($T$14,59),EOMONTH($T$14,60)),"")</f>
        <v/>
      </c>
      <c r="Y31" s="209"/>
      <c r="Z31" s="209"/>
      <c r="AA31" s="209"/>
      <c r="AB31" s="209"/>
      <c r="AC31" s="209"/>
      <c r="AD31" s="209"/>
      <c r="AE31" s="209"/>
      <c r="AF31" s="209"/>
      <c r="AG31" s="209"/>
      <c r="AH31" s="209"/>
      <c r="AI31" s="15"/>
      <c r="AJ31" s="15"/>
      <c r="AM31" s="1" t="s">
        <v>202</v>
      </c>
    </row>
    <row r="32" spans="1:50">
      <c r="A32" s="13"/>
      <c r="B32" s="13"/>
      <c r="C32" s="283" t="s">
        <v>437</v>
      </c>
      <c r="D32" s="13"/>
      <c r="E32" s="13"/>
      <c r="F32" s="13"/>
      <c r="G32" s="13"/>
      <c r="H32" s="13"/>
      <c r="I32" s="13"/>
      <c r="J32" s="13"/>
      <c r="K32" s="13"/>
      <c r="L32" s="13"/>
      <c r="M32" s="13"/>
      <c r="N32" s="13"/>
      <c r="O32" s="13"/>
      <c r="P32" s="13"/>
      <c r="Q32" s="13"/>
      <c r="R32" s="22"/>
      <c r="S32" s="52"/>
      <c r="T32" s="53" t="s">
        <v>110</v>
      </c>
      <c r="U32" s="53"/>
      <c r="V32" s="53"/>
      <c r="W32" s="53"/>
      <c r="X32" s="53"/>
      <c r="Y32" s="53"/>
      <c r="Z32" s="53"/>
      <c r="AA32" s="53"/>
      <c r="AB32" s="53"/>
      <c r="AC32" s="53"/>
      <c r="AD32" s="53"/>
      <c r="AE32" s="53"/>
      <c r="AF32" s="53"/>
      <c r="AG32" s="53"/>
      <c r="AH32" s="53"/>
      <c r="AI32" s="53"/>
      <c r="AJ32" s="53"/>
    </row>
    <row r="33" spans="1:39">
      <c r="A33" s="13"/>
      <c r="B33" s="13"/>
      <c r="C33" s="55" t="s">
        <v>436</v>
      </c>
      <c r="D33" s="13"/>
      <c r="E33" s="13"/>
      <c r="F33" s="13"/>
      <c r="G33" s="13"/>
      <c r="H33" s="13"/>
      <c r="I33" s="13"/>
      <c r="J33" s="13"/>
      <c r="K33" s="13"/>
      <c r="L33" s="13"/>
      <c r="M33" s="13"/>
      <c r="N33" s="13"/>
      <c r="O33" s="13"/>
      <c r="P33" s="13"/>
      <c r="Q33" s="13"/>
      <c r="R33" s="22"/>
      <c r="S33" s="52"/>
      <c r="T33" s="53" t="s">
        <v>111</v>
      </c>
      <c r="U33" s="53"/>
      <c r="V33" s="53"/>
      <c r="W33" s="53"/>
      <c r="X33" s="53"/>
      <c r="Y33" s="53"/>
      <c r="Z33" s="53"/>
      <c r="AA33" s="53"/>
      <c r="AB33" s="53"/>
      <c r="AC33" s="53"/>
      <c r="AD33" s="53"/>
      <c r="AE33" s="53"/>
      <c r="AF33" s="53"/>
      <c r="AG33" s="53"/>
      <c r="AH33" s="53"/>
      <c r="AI33" s="53"/>
      <c r="AJ33" s="53"/>
      <c r="AM33" s="11" t="s">
        <v>203</v>
      </c>
    </row>
    <row r="34" spans="1:39">
      <c r="A34" s="13"/>
      <c r="B34" s="13"/>
      <c r="C34" s="237" t="s">
        <v>195</v>
      </c>
      <c r="D34" s="237"/>
      <c r="E34" s="237"/>
      <c r="F34" s="237"/>
      <c r="G34" s="237" t="s">
        <v>196</v>
      </c>
      <c r="H34" s="237"/>
      <c r="I34" s="237"/>
      <c r="J34" s="237"/>
      <c r="K34" s="13"/>
      <c r="L34" s="13"/>
      <c r="M34" s="13"/>
      <c r="N34" s="13"/>
      <c r="O34" s="13"/>
      <c r="P34" s="13"/>
      <c r="Q34" s="13"/>
      <c r="R34" s="22"/>
      <c r="S34" s="52"/>
      <c r="T34" s="53" t="s">
        <v>112</v>
      </c>
      <c r="U34" s="53"/>
      <c r="V34" s="53"/>
      <c r="W34" s="53"/>
      <c r="X34" s="53"/>
      <c r="Y34" s="53"/>
      <c r="Z34" s="53"/>
      <c r="AA34" s="53"/>
      <c r="AB34" s="53"/>
      <c r="AC34" s="53"/>
      <c r="AD34" s="53"/>
      <c r="AE34" s="53"/>
      <c r="AF34" s="53"/>
      <c r="AG34" s="53"/>
      <c r="AH34" s="53"/>
      <c r="AI34" s="53"/>
      <c r="AJ34" s="53"/>
      <c r="AM34" s="11" t="s">
        <v>204</v>
      </c>
    </row>
    <row r="35" spans="1:39">
      <c r="A35" s="13"/>
      <c r="B35" s="13"/>
      <c r="C35" s="238">
        <f>IF(AND(AU10=1,F31&lt;&gt;""),VLOOKUP($F$31,$AP$14:$AR$19,3),0)</f>
        <v>0</v>
      </c>
      <c r="D35" s="238"/>
      <c r="E35" s="238"/>
      <c r="F35" s="238"/>
      <c r="G35" s="274">
        <f>IF(C35=0,0,VLOOKUP(F31,$AU$14:$AX$19,4))</f>
        <v>0</v>
      </c>
      <c r="H35" s="274"/>
      <c r="I35" s="274"/>
      <c r="J35" s="274"/>
      <c r="K35" s="13"/>
      <c r="L35" s="13"/>
      <c r="M35" s="13"/>
      <c r="N35" s="13"/>
      <c r="O35" s="13"/>
      <c r="P35" s="13"/>
      <c r="Q35" s="13"/>
      <c r="R35" s="22"/>
      <c r="S35" s="52"/>
      <c r="T35" s="53" t="s">
        <v>113</v>
      </c>
      <c r="U35" s="53"/>
      <c r="V35" s="53"/>
      <c r="W35" s="53"/>
      <c r="X35" s="53"/>
      <c r="Y35" s="53"/>
      <c r="Z35" s="53"/>
      <c r="AA35" s="53"/>
      <c r="AB35" s="53"/>
      <c r="AC35" s="53"/>
      <c r="AD35" s="53"/>
      <c r="AE35" s="53"/>
      <c r="AF35" s="53"/>
      <c r="AG35" s="53"/>
      <c r="AH35" s="53"/>
      <c r="AI35" s="53"/>
      <c r="AJ35" s="53"/>
      <c r="AM35" s="11" t="s">
        <v>205</v>
      </c>
    </row>
    <row r="36" spans="1:39">
      <c r="A36" s="8"/>
      <c r="B36" s="8"/>
      <c r="C36" s="8"/>
      <c r="D36" s="8"/>
      <c r="E36" s="8"/>
      <c r="F36" s="8"/>
      <c r="G36" s="8"/>
      <c r="H36" s="8"/>
      <c r="I36" s="8"/>
      <c r="J36" s="8"/>
      <c r="K36" s="8"/>
      <c r="L36" s="8"/>
      <c r="M36" s="8"/>
      <c r="N36" s="8"/>
      <c r="O36" s="8"/>
      <c r="P36" s="8"/>
      <c r="Q36" s="8"/>
      <c r="R36" s="20"/>
      <c r="S36" s="54"/>
      <c r="T36" s="18" t="s">
        <v>114</v>
      </c>
      <c r="U36" s="18"/>
      <c r="V36" s="18"/>
      <c r="W36" s="18"/>
      <c r="X36" s="18"/>
      <c r="Y36" s="18"/>
      <c r="Z36" s="18"/>
      <c r="AA36" s="18"/>
      <c r="AB36" s="18"/>
      <c r="AC36" s="18"/>
      <c r="AD36" s="18"/>
      <c r="AE36" s="18"/>
      <c r="AF36" s="18"/>
      <c r="AG36" s="18"/>
      <c r="AH36" s="18"/>
      <c r="AI36" s="18"/>
      <c r="AJ36" s="18"/>
      <c r="AM36" s="11" t="s">
        <v>206</v>
      </c>
    </row>
    <row r="37" spans="1:39" ht="3.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9">
      <c r="A38" s="13"/>
      <c r="B38" s="14" t="s">
        <v>115</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M38" s="11" t="s">
        <v>207</v>
      </c>
    </row>
    <row r="39" spans="1:39">
      <c r="A39" s="13"/>
      <c r="B39" s="14" t="s">
        <v>116</v>
      </c>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M39" s="11" t="s">
        <v>208</v>
      </c>
    </row>
    <row r="40" spans="1:39">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M40" s="11" t="s">
        <v>209</v>
      </c>
    </row>
    <row r="41" spans="1:39">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215">
        <f ca="1">TODAY()</f>
        <v>44223</v>
      </c>
      <c r="AD41" s="215"/>
      <c r="AE41" s="215"/>
      <c r="AF41" s="215"/>
      <c r="AG41" s="215"/>
      <c r="AH41" s="215"/>
      <c r="AI41" s="215"/>
      <c r="AJ41" s="13"/>
      <c r="AM41" s="11" t="s">
        <v>210</v>
      </c>
    </row>
    <row r="42" spans="1:39">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M42" s="11"/>
    </row>
    <row r="43" spans="1:39">
      <c r="A43" s="13"/>
      <c r="B43" s="13"/>
      <c r="C43" s="13"/>
      <c r="D43" s="13"/>
      <c r="E43" s="13"/>
      <c r="F43" s="13"/>
      <c r="G43" s="13"/>
      <c r="H43" s="13"/>
      <c r="I43" s="13"/>
      <c r="J43" s="13"/>
      <c r="K43" s="13"/>
      <c r="L43" s="13"/>
      <c r="M43" s="13"/>
      <c r="N43" s="13"/>
      <c r="O43" s="13"/>
      <c r="P43" s="13"/>
      <c r="Q43" s="13"/>
      <c r="R43" s="13"/>
      <c r="S43" s="13"/>
      <c r="T43" s="17" t="s">
        <v>68</v>
      </c>
      <c r="U43" s="216" t="str">
        <f>IF(H5="","",H5)</f>
        <v>주황규</v>
      </c>
      <c r="V43" s="216"/>
      <c r="W43" s="216"/>
      <c r="X43" s="216"/>
      <c r="Y43" s="216"/>
      <c r="Z43" s="216"/>
      <c r="AA43" s="216"/>
      <c r="AB43" s="216"/>
      <c r="AC43" s="216"/>
      <c r="AD43" s="40" t="s">
        <v>67</v>
      </c>
      <c r="AE43" s="13"/>
      <c r="AF43" s="13"/>
      <c r="AG43" s="13"/>
      <c r="AH43" s="13"/>
      <c r="AI43" s="13"/>
      <c r="AJ43" s="13"/>
      <c r="AM43" s="11" t="s">
        <v>69</v>
      </c>
    </row>
    <row r="44" spans="1:39" ht="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M44" s="11"/>
    </row>
    <row r="45" spans="1:39" ht="18.75">
      <c r="A45" s="13"/>
      <c r="B45" s="235" t="s">
        <v>232</v>
      </c>
      <c r="C45" s="235"/>
      <c r="D45" s="235"/>
      <c r="E45" s="235"/>
      <c r="F45" s="235"/>
      <c r="G45" s="235"/>
      <c r="H45" s="235"/>
      <c r="I45" s="235"/>
      <c r="J45" s="235"/>
      <c r="K45" s="13" t="s">
        <v>65</v>
      </c>
      <c r="L45" s="13"/>
      <c r="M45" s="13"/>
      <c r="N45" s="13"/>
      <c r="O45" s="13"/>
      <c r="P45" s="13"/>
      <c r="Q45" s="13"/>
      <c r="R45" s="13"/>
      <c r="S45" s="13"/>
      <c r="T45" s="17" t="s">
        <v>229</v>
      </c>
      <c r="U45" s="216"/>
      <c r="V45" s="216"/>
      <c r="W45" s="216"/>
      <c r="X45" s="216"/>
      <c r="Y45" s="216"/>
      <c r="Z45" s="216"/>
      <c r="AA45" s="216"/>
      <c r="AB45" s="216"/>
      <c r="AC45" s="216"/>
      <c r="AD45" s="13"/>
      <c r="AE45" s="13"/>
      <c r="AF45" s="13"/>
      <c r="AG45" s="13"/>
      <c r="AH45" s="13"/>
      <c r="AI45" s="13"/>
      <c r="AJ45" s="13"/>
      <c r="AM45" s="11" t="s">
        <v>66</v>
      </c>
    </row>
    <row r="46" spans="1:39" ht="6" customHeight="1" thickBo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9">
      <c r="AM47" s="11" t="s">
        <v>64</v>
      </c>
    </row>
    <row r="48" spans="1:39" ht="13.5" customHeight="1">
      <c r="A48" s="211" t="s">
        <v>61</v>
      </c>
      <c r="B48" s="211"/>
      <c r="C48" s="211"/>
      <c r="D48" s="225"/>
      <c r="E48" s="56" t="s">
        <v>117</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229" t="s">
        <v>60</v>
      </c>
      <c r="AH48" s="230"/>
      <c r="AI48" s="230"/>
      <c r="AJ48" s="230"/>
      <c r="AM48" s="11" t="s">
        <v>63</v>
      </c>
    </row>
    <row r="49" spans="1:52">
      <c r="A49" s="226"/>
      <c r="B49" s="226"/>
      <c r="C49" s="226"/>
      <c r="D49" s="227"/>
      <c r="E49" s="57" t="s">
        <v>118</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231"/>
      <c r="AH49" s="232"/>
      <c r="AI49" s="232"/>
      <c r="AJ49" s="232"/>
      <c r="AM49" s="11" t="s">
        <v>62</v>
      </c>
    </row>
    <row r="50" spans="1:52">
      <c r="A50" s="226"/>
      <c r="B50" s="226"/>
      <c r="C50" s="226"/>
      <c r="D50" s="227"/>
      <c r="E50" s="57" t="s">
        <v>119</v>
      </c>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231"/>
      <c r="AH50" s="232"/>
      <c r="AI50" s="232"/>
      <c r="AJ50" s="232"/>
      <c r="AM50" s="11" t="s">
        <v>59</v>
      </c>
    </row>
    <row r="51" spans="1:52">
      <c r="A51" s="226"/>
      <c r="B51" s="226"/>
      <c r="C51" s="226"/>
      <c r="D51" s="227"/>
      <c r="E51" s="57" t="s">
        <v>120</v>
      </c>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231"/>
      <c r="AH51" s="232"/>
      <c r="AI51" s="232"/>
      <c r="AJ51" s="232"/>
    </row>
    <row r="52" spans="1:52">
      <c r="A52" s="212"/>
      <c r="B52" s="212"/>
      <c r="C52" s="212"/>
      <c r="D52" s="228"/>
      <c r="E52" s="60" t="s">
        <v>121</v>
      </c>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233"/>
      <c r="AH52" s="234"/>
      <c r="AI52" s="234"/>
      <c r="AJ52" s="234"/>
      <c r="AM52" s="11" t="s">
        <v>58</v>
      </c>
    </row>
    <row r="53" spans="1:52" ht="3.75" customHeight="1" thickBot="1">
      <c r="A53" s="142"/>
      <c r="B53" s="142"/>
      <c r="C53" s="142"/>
      <c r="D53" s="142"/>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144"/>
      <c r="AH53" s="144"/>
      <c r="AI53" s="144"/>
      <c r="AJ53" s="144"/>
    </row>
    <row r="54" spans="1:52" ht="20.25" customHeight="1">
      <c r="A54" s="207" t="s">
        <v>56</v>
      </c>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M54" s="11" t="s">
        <v>57</v>
      </c>
    </row>
    <row r="55" spans="1:52" ht="12" customHeight="1">
      <c r="A55" s="61" t="s">
        <v>122</v>
      </c>
      <c r="B55" s="61"/>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M55" s="11" t="s">
        <v>211</v>
      </c>
    </row>
    <row r="56" spans="1:52" ht="12" customHeight="1">
      <c r="A56" s="61" t="s">
        <v>123</v>
      </c>
      <c r="B56" s="61"/>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M56" s="11" t="s">
        <v>212</v>
      </c>
    </row>
    <row r="57" spans="1:52" ht="12" customHeight="1">
      <c r="A57" s="61" t="s">
        <v>124</v>
      </c>
      <c r="B57" s="61"/>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52" s="5" customFormat="1" ht="12" customHeight="1">
      <c r="A58" s="61" t="s">
        <v>125</v>
      </c>
      <c r="B58" s="61"/>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M58" s="11" t="s">
        <v>55</v>
      </c>
      <c r="AN58" s="1"/>
      <c r="AO58" s="1"/>
      <c r="AP58" s="1"/>
      <c r="AQ58" s="1"/>
      <c r="AR58" s="1"/>
      <c r="AS58" s="1"/>
      <c r="AT58" s="1"/>
      <c r="AU58" s="1"/>
      <c r="AV58" s="1"/>
      <c r="AW58" s="1"/>
      <c r="AX58" s="1"/>
      <c r="AY58" s="1"/>
      <c r="AZ58" s="1"/>
    </row>
    <row r="59" spans="1:52" s="5" customFormat="1" ht="12" customHeight="1">
      <c r="A59" s="61" t="s">
        <v>221</v>
      </c>
      <c r="B59" s="61"/>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M59" s="1"/>
      <c r="AN59" s="1"/>
      <c r="AO59" s="1"/>
      <c r="AP59" s="1"/>
      <c r="AQ59" s="1"/>
      <c r="AR59" s="1"/>
      <c r="AS59" s="1"/>
      <c r="AT59" s="1"/>
      <c r="AU59" s="1"/>
      <c r="AV59" s="1"/>
      <c r="AW59" s="1"/>
      <c r="AX59" s="1"/>
      <c r="AY59" s="1"/>
      <c r="AZ59" s="1"/>
    </row>
    <row r="60" spans="1:52" s="5" customFormat="1" ht="12" customHeight="1">
      <c r="A60" s="61" t="s">
        <v>222</v>
      </c>
      <c r="B60" s="61"/>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52" s="5" customFormat="1" ht="12" customHeight="1">
      <c r="A61" s="61" t="s">
        <v>223</v>
      </c>
      <c r="B61" s="61"/>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52" s="5" customFormat="1" ht="12" customHeight="1">
      <c r="A62" s="61" t="s">
        <v>224</v>
      </c>
      <c r="B62" s="6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M62" s="5" t="s">
        <v>54</v>
      </c>
    </row>
    <row r="63" spans="1:52" s="5" customFormat="1" ht="12" customHeight="1">
      <c r="A63" s="61" t="s">
        <v>126</v>
      </c>
      <c r="B63" s="61"/>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52" s="5" customFormat="1" ht="12" customHeight="1">
      <c r="A64" s="110" t="s">
        <v>225</v>
      </c>
      <c r="B64" s="61" t="s">
        <v>226</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52" s="5" customFormat="1" ht="12" customHeight="1">
      <c r="A65" s="61"/>
      <c r="B65" s="61" t="s">
        <v>227</v>
      </c>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52" s="5" customFormat="1" ht="12" customHeight="1">
      <c r="A66" s="61"/>
      <c r="B66" s="61" t="s">
        <v>228</v>
      </c>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52" s="5" customFormat="1" ht="3.75" customHeight="1">
      <c r="A67" s="62"/>
      <c r="B67" s="62"/>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M67" s="11" t="s">
        <v>53</v>
      </c>
    </row>
    <row r="68" spans="1:52" s="5" customFormat="1"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11" t="s">
        <v>50</v>
      </c>
    </row>
    <row r="69" spans="1:52" s="5" customForma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52" s="5"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M70" s="10" t="s">
        <v>52</v>
      </c>
    </row>
    <row r="71" spans="1:52" ht="3.75" customHeight="1">
      <c r="AM71" s="5"/>
      <c r="AN71" s="5"/>
      <c r="AO71" s="5"/>
      <c r="AP71" s="5"/>
      <c r="AQ71" s="5"/>
      <c r="AR71" s="5"/>
      <c r="AS71" s="5"/>
      <c r="AT71" s="5"/>
      <c r="AU71" s="5"/>
      <c r="AV71" s="5"/>
      <c r="AW71" s="5"/>
      <c r="AX71" s="5"/>
      <c r="AY71" s="5"/>
      <c r="AZ71" s="5"/>
    </row>
    <row r="72" spans="1:52" ht="5.25" customHeight="1">
      <c r="AN72" s="5"/>
      <c r="AO72" s="5"/>
      <c r="AP72" s="5"/>
      <c r="AQ72" s="5"/>
      <c r="AR72" s="5"/>
      <c r="AS72" s="5"/>
      <c r="AT72" s="5"/>
      <c r="AU72" s="5"/>
      <c r="AV72" s="5"/>
      <c r="AW72" s="5"/>
      <c r="AX72" s="5"/>
      <c r="AY72" s="5"/>
      <c r="AZ72" s="5"/>
    </row>
    <row r="73" spans="1:52">
      <c r="AM73" s="7" t="s">
        <v>51</v>
      </c>
    </row>
    <row r="75" spans="1:52">
      <c r="AM75" s="7" t="s">
        <v>49</v>
      </c>
    </row>
    <row r="76" spans="1:52">
      <c r="AM76" s="7" t="s">
        <v>48</v>
      </c>
    </row>
    <row r="78" spans="1:52">
      <c r="AM78" s="2" t="s">
        <v>47</v>
      </c>
    </row>
    <row r="80" spans="1:52">
      <c r="AM80" s="2" t="s">
        <v>46</v>
      </c>
    </row>
    <row r="82" spans="1:39">
      <c r="AM82" s="1" t="s">
        <v>45</v>
      </c>
    </row>
    <row r="84" spans="1:39">
      <c r="AM84" s="2" t="s">
        <v>44</v>
      </c>
    </row>
    <row r="86" spans="1:39">
      <c r="AM86" s="2" t="s">
        <v>43</v>
      </c>
    </row>
    <row r="88" spans="1:39">
      <c r="AM88" s="2" t="s">
        <v>42</v>
      </c>
    </row>
    <row r="90" spans="1:39">
      <c r="A90" s="5" t="s">
        <v>37</v>
      </c>
      <c r="AM90" s="2" t="s">
        <v>41</v>
      </c>
    </row>
    <row r="91" spans="1:39">
      <c r="B91" s="5" t="s">
        <v>36</v>
      </c>
    </row>
    <row r="92" spans="1:39">
      <c r="B92" s="5" t="s">
        <v>35</v>
      </c>
      <c r="AM92" s="2" t="s">
        <v>40</v>
      </c>
    </row>
    <row r="94" spans="1:39">
      <c r="A94" s="5" t="s">
        <v>34</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M94" s="6" t="s">
        <v>39</v>
      </c>
    </row>
    <row r="95" spans="1:39">
      <c r="A95" s="5" t="s">
        <v>33</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M95" s="6" t="s">
        <v>38</v>
      </c>
    </row>
    <row r="96" spans="1:39">
      <c r="AM96" s="6"/>
    </row>
    <row r="97" spans="1:52">
      <c r="A97" s="5" t="s">
        <v>32</v>
      </c>
    </row>
    <row r="99" spans="1:52" s="5" customFormat="1">
      <c r="A99" s="5" t="s">
        <v>31</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M99" s="1"/>
      <c r="AN99" s="1"/>
      <c r="AO99" s="1"/>
      <c r="AP99" s="1"/>
      <c r="AQ99" s="1"/>
      <c r="AR99" s="1"/>
      <c r="AS99" s="1"/>
      <c r="AT99" s="1"/>
      <c r="AU99" s="1"/>
      <c r="AV99" s="1"/>
      <c r="AW99" s="1"/>
      <c r="AX99" s="1"/>
      <c r="AY99" s="1"/>
      <c r="AZ99" s="1"/>
    </row>
    <row r="100" spans="1:52" s="5"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M100" s="1"/>
      <c r="AN100" s="1"/>
      <c r="AO100" s="1"/>
      <c r="AP100" s="1"/>
      <c r="AQ100" s="1"/>
      <c r="AR100" s="1"/>
      <c r="AS100" s="1"/>
      <c r="AT100" s="1"/>
      <c r="AU100" s="1"/>
      <c r="AV100" s="1"/>
      <c r="AW100" s="1"/>
      <c r="AX100" s="1"/>
      <c r="AY100" s="1"/>
      <c r="AZ100" s="1"/>
    </row>
    <row r="101" spans="1:52">
      <c r="A101" s="5" t="s">
        <v>30</v>
      </c>
      <c r="AM101" s="5"/>
      <c r="AN101" s="5"/>
      <c r="AO101" s="5"/>
      <c r="AP101" s="5"/>
      <c r="AQ101" s="5"/>
      <c r="AR101" s="5"/>
      <c r="AS101" s="5"/>
      <c r="AT101" s="5"/>
      <c r="AU101" s="5"/>
      <c r="AV101" s="5"/>
      <c r="AW101" s="5"/>
      <c r="AX101" s="5"/>
      <c r="AY101" s="5"/>
      <c r="AZ101" s="5"/>
    </row>
    <row r="102" spans="1:52">
      <c r="AM102" s="5"/>
      <c r="AN102" s="5"/>
      <c r="AO102" s="5"/>
      <c r="AP102" s="5"/>
      <c r="AQ102" s="5"/>
      <c r="AR102" s="5"/>
      <c r="AS102" s="5"/>
      <c r="AT102" s="5"/>
      <c r="AU102" s="5"/>
      <c r="AV102" s="5"/>
      <c r="AW102" s="5"/>
      <c r="AX102" s="5"/>
      <c r="AY102" s="5"/>
      <c r="AZ102" s="5"/>
    </row>
    <row r="103" spans="1:52">
      <c r="A103" s="5" t="s">
        <v>29</v>
      </c>
    </row>
    <row r="104" spans="1:52">
      <c r="A104" s="5" t="s">
        <v>28</v>
      </c>
    </row>
    <row r="105" spans="1:52">
      <c r="A105" s="5"/>
    </row>
    <row r="106" spans="1:52">
      <c r="A106" s="5" t="s">
        <v>27</v>
      </c>
    </row>
    <row r="108" spans="1:52">
      <c r="A108" s="5" t="s">
        <v>26</v>
      </c>
    </row>
    <row r="112" spans="1:52">
      <c r="A112" s="1" t="s">
        <v>25</v>
      </c>
    </row>
    <row r="114" spans="1:2">
      <c r="A114" s="1" t="s">
        <v>24</v>
      </c>
    </row>
    <row r="116" spans="1:2">
      <c r="A116" s="1" t="s">
        <v>23</v>
      </c>
    </row>
    <row r="118" spans="1:2">
      <c r="B118" s="1" t="s">
        <v>22</v>
      </c>
    </row>
    <row r="119" spans="1:2">
      <c r="B119" s="1" t="s">
        <v>21</v>
      </c>
    </row>
    <row r="120" spans="1:2">
      <c r="B120" s="1" t="s">
        <v>20</v>
      </c>
    </row>
    <row r="121" spans="1:2">
      <c r="B121" s="1" t="s">
        <v>19</v>
      </c>
    </row>
    <row r="122" spans="1:2">
      <c r="B122" s="1" t="s">
        <v>18</v>
      </c>
    </row>
    <row r="125" spans="1:2">
      <c r="A125" s="4" t="s">
        <v>17</v>
      </c>
    </row>
    <row r="128" spans="1:2">
      <c r="A128" s="1" t="s">
        <v>16</v>
      </c>
    </row>
    <row r="130" spans="1:2">
      <c r="B130" s="1" t="s">
        <v>15</v>
      </c>
    </row>
    <row r="131" spans="1:2">
      <c r="B131" s="1" t="s">
        <v>14</v>
      </c>
    </row>
    <row r="132" spans="1:2">
      <c r="B132" s="1" t="s">
        <v>13</v>
      </c>
    </row>
    <row r="133" spans="1:2">
      <c r="B133" s="1" t="s">
        <v>12</v>
      </c>
    </row>
    <row r="136" spans="1:2">
      <c r="A136" s="1" t="s">
        <v>11</v>
      </c>
    </row>
    <row r="138" spans="1:2" ht="15">
      <c r="A138" s="3" t="s">
        <v>10</v>
      </c>
    </row>
    <row r="140" spans="1:2">
      <c r="A140" s="1" t="s">
        <v>9</v>
      </c>
    </row>
    <row r="141" spans="1:2">
      <c r="A141" s="1" t="s">
        <v>8</v>
      </c>
    </row>
    <row r="143" spans="1:2">
      <c r="A143" s="1" t="s">
        <v>7</v>
      </c>
    </row>
    <row r="145" spans="1:1">
      <c r="A145" s="1" t="s">
        <v>6</v>
      </c>
    </row>
    <row r="147" spans="1:1">
      <c r="A147" s="1" t="s">
        <v>5</v>
      </c>
    </row>
    <row r="149" spans="1:1">
      <c r="A149" s="1" t="s">
        <v>4</v>
      </c>
    </row>
    <row r="151" spans="1:1">
      <c r="A151" s="1" t="s">
        <v>3</v>
      </c>
    </row>
    <row r="153" spans="1:1">
      <c r="A153" s="2" t="s">
        <v>2</v>
      </c>
    </row>
    <row r="154" spans="1:1">
      <c r="A154" s="2" t="s">
        <v>1</v>
      </c>
    </row>
    <row r="156" spans="1:1">
      <c r="A156" s="1" t="s">
        <v>0</v>
      </c>
    </row>
  </sheetData>
  <mergeCells count="48">
    <mergeCell ref="C34:F34"/>
    <mergeCell ref="G34:J34"/>
    <mergeCell ref="A48:D52"/>
    <mergeCell ref="AG48:AJ52"/>
    <mergeCell ref="A54:AJ54"/>
    <mergeCell ref="C35:F35"/>
    <mergeCell ref="G35:J35"/>
    <mergeCell ref="AC41:AI41"/>
    <mergeCell ref="U43:AC43"/>
    <mergeCell ref="B45:J45"/>
    <mergeCell ref="U45:AC45"/>
    <mergeCell ref="X25:AH25"/>
    <mergeCell ref="C29:F29"/>
    <mergeCell ref="G29:J29"/>
    <mergeCell ref="F31:P31"/>
    <mergeCell ref="X31:AH31"/>
    <mergeCell ref="C28:F28"/>
    <mergeCell ref="G28:J28"/>
    <mergeCell ref="F25:P25"/>
    <mergeCell ref="AJ17:AJ18"/>
    <mergeCell ref="AM17:AM18"/>
    <mergeCell ref="J19:O20"/>
    <mergeCell ref="R19:T20"/>
    <mergeCell ref="U19:Y19"/>
    <mergeCell ref="AA19:AC19"/>
    <mergeCell ref="AD19:AE19"/>
    <mergeCell ref="AF19:AH19"/>
    <mergeCell ref="AI19:AJ19"/>
    <mergeCell ref="U20:Y20"/>
    <mergeCell ref="AA20:AC20"/>
    <mergeCell ref="AD20:AE20"/>
    <mergeCell ref="AF20:AH20"/>
    <mergeCell ref="J14:O14"/>
    <mergeCell ref="T14:Y14"/>
    <mergeCell ref="AD14:AI14"/>
    <mergeCell ref="I17:N18"/>
    <mergeCell ref="O17:S18"/>
    <mergeCell ref="T17:X18"/>
    <mergeCell ref="Y17:AD18"/>
    <mergeCell ref="AE17:AI18"/>
    <mergeCell ref="AE1:AG1"/>
    <mergeCell ref="AH1:AJ1"/>
    <mergeCell ref="A4:F4"/>
    <mergeCell ref="A5:D10"/>
    <mergeCell ref="H5:R6"/>
    <mergeCell ref="Y5:AJ6"/>
    <mergeCell ref="H7:R10"/>
    <mergeCell ref="S7:X10"/>
  </mergeCells>
  <phoneticPr fontId="4" type="noConversion"/>
  <conditionalFormatting sqref="AN5:AO5">
    <cfRule type="cellIs" dxfId="9" priority="9" operator="equal">
      <formula>"주민오류"</formula>
    </cfRule>
    <cfRule type="cellIs" dxfId="8" priority="10" operator="equal">
      <formula>"OK"</formula>
    </cfRule>
  </conditionalFormatting>
  <conditionalFormatting sqref="AO5">
    <cfRule type="cellIs" dxfId="7" priority="7" operator="equal">
      <formula>FALSE</formula>
    </cfRule>
    <cfRule type="cellIs" dxfId="6" priority="8" operator="equal">
      <formula>TRUE</formula>
    </cfRule>
  </conditionalFormatting>
  <conditionalFormatting sqref="AV5">
    <cfRule type="cellIs" dxfId="5" priority="6" operator="greaterThan">
      <formula>0</formula>
    </cfRule>
  </conditionalFormatting>
  <conditionalFormatting sqref="AW5 AN5">
    <cfRule type="cellIs" dxfId="4" priority="5" operator="equal">
      <formula>"주민오류"</formula>
    </cfRule>
  </conditionalFormatting>
  <conditionalFormatting sqref="AT5">
    <cfRule type="cellIs" dxfId="3" priority="4" operator="equal">
      <formula>"외국인"</formula>
    </cfRule>
  </conditionalFormatting>
  <conditionalFormatting sqref="AU5">
    <cfRule type="cellIs" dxfId="2" priority="3" operator="equal">
      <formula>"고용허가체크"</formula>
    </cfRule>
  </conditionalFormatting>
  <conditionalFormatting sqref="AX5">
    <cfRule type="cellIs" dxfId="1" priority="1" operator="equal">
      <formula>13</formula>
    </cfRule>
    <cfRule type="cellIs" dxfId="0" priority="2" operator="equal">
      <formula>"고용허가체크"</formula>
    </cfRule>
  </conditionalFormatting>
  <hyperlinks>
    <hyperlink ref="AM3" r:id="rId1" xr:uid="{476A5BC8-90CC-49C0-9756-9891E2E727C8}"/>
  </hyperlinks>
  <pageMargins left="0.47244094488188981" right="0.47244094488188981" top="0.55118110236220474" bottom="0.15748031496062992" header="0.31496062992125984" footer="0"/>
  <pageSetup paperSize="9"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39</xdr:col>
                    <xdr:colOff>447675</xdr:colOff>
                    <xdr:row>8</xdr:row>
                    <xdr:rowOff>66675</xdr:rowOff>
                  </from>
                  <to>
                    <xdr:col>40</xdr:col>
                    <xdr:colOff>400050</xdr:colOff>
                    <xdr:row>9</xdr:row>
                    <xdr:rowOff>123825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40</xdr:col>
                    <xdr:colOff>695325</xdr:colOff>
                    <xdr:row>8</xdr:row>
                    <xdr:rowOff>57150</xdr:rowOff>
                  </from>
                  <to>
                    <xdr:col>41</xdr:col>
                    <xdr:colOff>895350</xdr:colOff>
                    <xdr:row>9</xdr:row>
                    <xdr:rowOff>104775</xdr:rowOff>
                  </to>
                </anchor>
              </controlPr>
            </control>
          </mc:Choice>
        </mc:AlternateContent>
        <mc:AlternateContent xmlns:mc="http://schemas.openxmlformats.org/markup-compatibility/2006">
          <mc:Choice Requires="x14">
            <control shapeId="8195" r:id="rId7" name="Option Button 3">
              <controlPr defaultSize="0" autoFill="0" autoLine="0" autoPict="0">
                <anchor moveWithCells="1">
                  <from>
                    <xdr:col>41</xdr:col>
                    <xdr:colOff>952500</xdr:colOff>
                    <xdr:row>8</xdr:row>
                    <xdr:rowOff>57150</xdr:rowOff>
                  </from>
                  <to>
                    <xdr:col>42</xdr:col>
                    <xdr:colOff>657225</xdr:colOff>
                    <xdr:row>9</xdr:row>
                    <xdr:rowOff>104775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42</xdr:col>
                    <xdr:colOff>752475</xdr:colOff>
                    <xdr:row>8</xdr:row>
                    <xdr:rowOff>66675</xdr:rowOff>
                  </from>
                  <to>
                    <xdr:col>43</xdr:col>
                    <xdr:colOff>685800</xdr:colOff>
                    <xdr:row>9</xdr:row>
                    <xdr:rowOff>85725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39</xdr:col>
                    <xdr:colOff>257175</xdr:colOff>
                    <xdr:row>6</xdr:row>
                    <xdr:rowOff>133350</xdr:rowOff>
                  </from>
                  <to>
                    <xdr:col>44</xdr:col>
                    <xdr:colOff>142875</xdr:colOff>
                    <xdr:row>11</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5941-2DF4-4BF3-BAA7-F6EA4721F97D}">
  <dimension ref="H9:M37"/>
  <sheetViews>
    <sheetView topLeftCell="A7" workbookViewId="0">
      <selection activeCell="M20" sqref="M20"/>
    </sheetView>
  </sheetViews>
  <sheetFormatPr defaultRowHeight="16.5"/>
  <cols>
    <col min="1" max="8" width="9" style="282"/>
    <col min="9" max="9" width="10.875" style="282" bestFit="1" customWidth="1"/>
    <col min="10" max="12" width="9" style="282"/>
    <col min="13" max="13" width="10.875" style="282" bestFit="1" customWidth="1"/>
    <col min="14" max="16384" width="9" style="282"/>
  </cols>
  <sheetData>
    <row r="9" spans="8:13">
      <c r="H9" s="282">
        <v>2020</v>
      </c>
    </row>
    <row r="11" spans="8:13">
      <c r="H11" s="282">
        <v>1955</v>
      </c>
    </row>
    <row r="13" spans="8:13">
      <c r="H13" s="282">
        <f>H9-H11</f>
        <v>65</v>
      </c>
    </row>
    <row r="15" spans="8:13">
      <c r="M15" s="282">
        <v>250000</v>
      </c>
    </row>
    <row r="16" spans="8:13">
      <c r="I16" s="282">
        <v>227700</v>
      </c>
    </row>
    <row r="17" spans="9:13">
      <c r="I17" s="282">
        <v>101850</v>
      </c>
      <c r="M17" s="282">
        <v>8</v>
      </c>
    </row>
    <row r="18" spans="9:13">
      <c r="I18" s="282">
        <f>SUM(I16:I17)</f>
        <v>329550</v>
      </c>
    </row>
    <row r="19" spans="9:13">
      <c r="M19" s="282">
        <f>M15*M17</f>
        <v>2000000</v>
      </c>
    </row>
    <row r="21" spans="9:13">
      <c r="I21" s="282">
        <v>300000</v>
      </c>
    </row>
    <row r="24" spans="9:13">
      <c r="I24" s="282">
        <f>I21*12</f>
        <v>3600000</v>
      </c>
    </row>
    <row r="27" spans="9:13">
      <c r="I27" s="282">
        <v>400000</v>
      </c>
    </row>
    <row r="29" spans="9:13">
      <c r="I29" s="282">
        <f>I27*6</f>
        <v>2400000</v>
      </c>
    </row>
    <row r="31" spans="9:13">
      <c r="I31" s="282">
        <v>300000</v>
      </c>
    </row>
    <row r="34" spans="9:9">
      <c r="I34" s="282">
        <f>I31*6</f>
        <v>1800000</v>
      </c>
    </row>
    <row r="37" spans="9:9">
      <c r="I37" s="282">
        <f>SUM(I34,I29)</f>
        <v>4200000</v>
      </c>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7489-F57C-4D42-A6E4-610AE5533AE2}">
  <dimension ref="B6"/>
  <sheetViews>
    <sheetView showGridLines="0" topLeftCell="A4" workbookViewId="0">
      <selection activeCell="B6" sqref="B6"/>
    </sheetView>
  </sheetViews>
  <sheetFormatPr defaultRowHeight="16.5"/>
  <sheetData>
    <row r="6" spans="2:2" ht="31.5">
      <c r="B6" s="145" t="s">
        <v>442</v>
      </c>
    </row>
  </sheetData>
  <phoneticPr fontId="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1816-2958-48D5-81E8-40722F2CFB42}">
  <dimension ref="A2:BJ73"/>
  <sheetViews>
    <sheetView showGridLines="0" topLeftCell="A35" workbookViewId="0">
      <selection activeCell="AK57" sqref="AK57"/>
    </sheetView>
  </sheetViews>
  <sheetFormatPr defaultColWidth="2.5" defaultRowHeight="16.5"/>
  <sheetData>
    <row r="2" spans="1:62">
      <c r="A2" t="s">
        <v>314</v>
      </c>
      <c r="AK2" t="s">
        <v>350</v>
      </c>
    </row>
    <row r="3" spans="1:62">
      <c r="AK3" t="s">
        <v>351</v>
      </c>
    </row>
    <row r="4" spans="1:62">
      <c r="A4" t="s">
        <v>315</v>
      </c>
    </row>
    <row r="5" spans="1:62">
      <c r="AK5" s="275" t="s">
        <v>352</v>
      </c>
      <c r="AL5" s="275"/>
      <c r="AM5" s="275"/>
      <c r="AN5" s="275"/>
      <c r="AO5" s="275"/>
      <c r="AP5" s="275" t="s">
        <v>355</v>
      </c>
      <c r="AQ5" s="275"/>
      <c r="AR5" s="275"/>
      <c r="AS5" s="275"/>
      <c r="AT5" s="275"/>
      <c r="AU5" s="275"/>
      <c r="AV5" s="275"/>
      <c r="AW5" s="275" t="s">
        <v>356</v>
      </c>
      <c r="AX5" s="275"/>
      <c r="AY5" s="275"/>
      <c r="AZ5" s="275"/>
      <c r="BA5" s="275"/>
      <c r="BB5" s="275"/>
      <c r="BC5" s="275"/>
      <c r="BD5" s="275" t="s">
        <v>357</v>
      </c>
      <c r="BE5" s="275"/>
      <c r="BF5" s="275"/>
      <c r="BG5" s="275"/>
      <c r="BH5" s="275"/>
      <c r="BI5" s="275"/>
      <c r="BJ5" s="275"/>
    </row>
    <row r="6" spans="1:62">
      <c r="A6" t="s">
        <v>316</v>
      </c>
      <c r="AK6" s="275" t="s">
        <v>144</v>
      </c>
      <c r="AL6" s="275"/>
      <c r="AM6" s="275"/>
      <c r="AN6" s="275"/>
      <c r="AO6" s="275"/>
      <c r="AP6" s="275" t="s">
        <v>358</v>
      </c>
      <c r="AQ6" s="275"/>
      <c r="AR6" s="275"/>
      <c r="AS6" s="275"/>
      <c r="AT6" s="275"/>
      <c r="AU6" s="275"/>
      <c r="AV6" s="275"/>
      <c r="AW6" s="277" t="s">
        <v>359</v>
      </c>
      <c r="AX6" s="277"/>
      <c r="AY6" s="277"/>
      <c r="AZ6" s="277"/>
      <c r="BA6" s="277"/>
      <c r="BB6" s="277"/>
      <c r="BC6" s="277"/>
      <c r="BD6" s="277" t="s">
        <v>363</v>
      </c>
      <c r="BE6" s="277"/>
      <c r="BF6" s="277"/>
      <c r="BG6" s="277"/>
      <c r="BH6" s="277"/>
      <c r="BI6" s="277"/>
      <c r="BJ6" s="277"/>
    </row>
    <row r="7" spans="1:62">
      <c r="AK7" s="275" t="s">
        <v>195</v>
      </c>
      <c r="AL7" s="275"/>
      <c r="AM7" s="275"/>
      <c r="AN7" s="275"/>
      <c r="AO7" s="275"/>
      <c r="AP7" s="276">
        <v>0.7</v>
      </c>
      <c r="AQ7" s="275"/>
      <c r="AR7" s="275"/>
      <c r="AS7" s="275"/>
      <c r="AT7" s="275"/>
      <c r="AU7" s="275"/>
      <c r="AV7" s="275"/>
      <c r="AW7" s="276">
        <v>0.9</v>
      </c>
      <c r="AX7" s="275"/>
      <c r="AY7" s="275"/>
      <c r="AZ7" s="275"/>
      <c r="BA7" s="275"/>
      <c r="BB7" s="275"/>
      <c r="BC7" s="275"/>
      <c r="BD7" s="275"/>
      <c r="BE7" s="275"/>
      <c r="BF7" s="275"/>
      <c r="BG7" s="275"/>
      <c r="BH7" s="275"/>
      <c r="BI7" s="275"/>
      <c r="BJ7" s="275"/>
    </row>
    <row r="8" spans="1:62">
      <c r="A8" t="s">
        <v>317</v>
      </c>
      <c r="AK8" s="275" t="s">
        <v>353</v>
      </c>
      <c r="AL8" s="275"/>
      <c r="AM8" s="275"/>
      <c r="AN8" s="275"/>
      <c r="AO8" s="275"/>
      <c r="AP8" s="275" t="s">
        <v>360</v>
      </c>
      <c r="AQ8" s="275"/>
      <c r="AR8" s="275"/>
      <c r="AS8" s="275"/>
      <c r="AT8" s="275"/>
      <c r="AU8" s="275"/>
      <c r="AV8" s="275"/>
      <c r="AW8" s="275" t="s">
        <v>365</v>
      </c>
      <c r="AX8" s="275"/>
      <c r="AY8" s="275"/>
      <c r="AZ8" s="275"/>
      <c r="BA8" s="275"/>
      <c r="BB8" s="275"/>
      <c r="BC8" s="275"/>
      <c r="BD8" s="277" t="s">
        <v>364</v>
      </c>
      <c r="BE8" s="277"/>
      <c r="BF8" s="277"/>
      <c r="BG8" s="277"/>
      <c r="BH8" s="277"/>
      <c r="BI8" s="277"/>
      <c r="BJ8" s="277"/>
    </row>
    <row r="9" spans="1:62">
      <c r="A9" t="s">
        <v>318</v>
      </c>
      <c r="AK9" s="275" t="s">
        <v>354</v>
      </c>
      <c r="AL9" s="275"/>
      <c r="AM9" s="275"/>
      <c r="AN9" s="275"/>
      <c r="AO9" s="275"/>
      <c r="AP9" s="275" t="s">
        <v>361</v>
      </c>
      <c r="AQ9" s="275"/>
      <c r="AR9" s="275"/>
      <c r="AS9" s="275"/>
      <c r="AT9" s="275"/>
      <c r="AU9" s="275"/>
      <c r="AV9" s="275"/>
      <c r="AW9" s="275" t="s">
        <v>362</v>
      </c>
      <c r="AX9" s="275"/>
      <c r="AY9" s="275"/>
      <c r="AZ9" s="275"/>
      <c r="BA9" s="275"/>
      <c r="BB9" s="275"/>
      <c r="BC9" s="275"/>
      <c r="BD9" s="275"/>
      <c r="BE9" s="275"/>
      <c r="BF9" s="275"/>
      <c r="BG9" s="275"/>
      <c r="BH9" s="275"/>
      <c r="BI9" s="275"/>
      <c r="BJ9" s="275"/>
    </row>
    <row r="10" spans="1:62">
      <c r="A10" t="s">
        <v>319</v>
      </c>
    </row>
    <row r="11" spans="1:62">
      <c r="B11" t="s">
        <v>320</v>
      </c>
      <c r="AK11" t="s">
        <v>366</v>
      </c>
    </row>
    <row r="12" spans="1:62">
      <c r="B12" t="s">
        <v>321</v>
      </c>
      <c r="AK12" t="s">
        <v>367</v>
      </c>
    </row>
    <row r="13" spans="1:62">
      <c r="B13" t="s">
        <v>322</v>
      </c>
    </row>
    <row r="14" spans="1:62">
      <c r="B14" t="s">
        <v>323</v>
      </c>
    </row>
    <row r="15" spans="1:62">
      <c r="B15" t="s">
        <v>324</v>
      </c>
    </row>
    <row r="16" spans="1:62">
      <c r="B16" t="s">
        <v>325</v>
      </c>
      <c r="AK16" t="s">
        <v>369</v>
      </c>
    </row>
    <row r="17" spans="2:40">
      <c r="B17" t="s">
        <v>326</v>
      </c>
    </row>
    <row r="18" spans="2:40">
      <c r="B18" t="s">
        <v>327</v>
      </c>
      <c r="AK18" t="s">
        <v>370</v>
      </c>
    </row>
    <row r="20" spans="2:40">
      <c r="B20" t="s">
        <v>328</v>
      </c>
      <c r="AM20" t="s">
        <v>371</v>
      </c>
    </row>
    <row r="21" spans="2:40">
      <c r="B21" t="s">
        <v>329</v>
      </c>
    </row>
    <row r="22" spans="2:40">
      <c r="B22" t="s">
        <v>330</v>
      </c>
      <c r="AN22" s="128" t="s">
        <v>372</v>
      </c>
    </row>
    <row r="23" spans="2:40">
      <c r="AK23" s="127"/>
    </row>
    <row r="24" spans="2:40">
      <c r="B24" t="s">
        <v>331</v>
      </c>
      <c r="AK24" s="127" t="s">
        <v>368</v>
      </c>
    </row>
    <row r="26" spans="2:40">
      <c r="B26" t="s">
        <v>332</v>
      </c>
      <c r="AK26" t="s">
        <v>373</v>
      </c>
    </row>
    <row r="27" spans="2:40">
      <c r="B27" t="s">
        <v>333</v>
      </c>
    </row>
    <row r="28" spans="2:40">
      <c r="B28" t="s">
        <v>334</v>
      </c>
      <c r="AM28" t="s">
        <v>386</v>
      </c>
    </row>
    <row r="30" spans="2:40">
      <c r="B30" s="126" t="s">
        <v>335</v>
      </c>
      <c r="AN30" s="128" t="s">
        <v>374</v>
      </c>
    </row>
    <row r="31" spans="2:40">
      <c r="B31" t="s">
        <v>336</v>
      </c>
    </row>
    <row r="32" spans="2:40">
      <c r="B32" s="126" t="s">
        <v>337</v>
      </c>
      <c r="AK32" t="s">
        <v>375</v>
      </c>
    </row>
    <row r="33" spans="2:37">
      <c r="B33" s="126" t="s">
        <v>338</v>
      </c>
    </row>
    <row r="34" spans="2:37">
      <c r="AK34" t="s">
        <v>376</v>
      </c>
    </row>
    <row r="35" spans="2:37">
      <c r="B35" t="s">
        <v>339</v>
      </c>
      <c r="AK35" t="s">
        <v>377</v>
      </c>
    </row>
    <row r="36" spans="2:37">
      <c r="B36" t="s">
        <v>340</v>
      </c>
      <c r="AK36" t="s">
        <v>378</v>
      </c>
    </row>
    <row r="37" spans="2:37">
      <c r="B37" t="s">
        <v>341</v>
      </c>
      <c r="AK37" t="s">
        <v>379</v>
      </c>
    </row>
    <row r="38" spans="2:37">
      <c r="AK38" t="s">
        <v>380</v>
      </c>
    </row>
    <row r="39" spans="2:37">
      <c r="B39" t="s">
        <v>342</v>
      </c>
      <c r="AK39" t="s">
        <v>381</v>
      </c>
    </row>
    <row r="40" spans="2:37">
      <c r="AK40" s="126" t="s">
        <v>382</v>
      </c>
    </row>
    <row r="41" spans="2:37">
      <c r="B41" t="s">
        <v>343</v>
      </c>
      <c r="AK41" s="126" t="s">
        <v>383</v>
      </c>
    </row>
    <row r="42" spans="2:37">
      <c r="AK42" t="s">
        <v>384</v>
      </c>
    </row>
    <row r="43" spans="2:37">
      <c r="B43" t="s">
        <v>344</v>
      </c>
    </row>
    <row r="44" spans="2:37">
      <c r="B44" s="126" t="s">
        <v>345</v>
      </c>
      <c r="AK44" t="s">
        <v>385</v>
      </c>
    </row>
    <row r="45" spans="2:37">
      <c r="B45" t="s">
        <v>346</v>
      </c>
    </row>
    <row r="46" spans="2:37">
      <c r="B46" s="126" t="s">
        <v>347</v>
      </c>
      <c r="AK46" t="s">
        <v>408</v>
      </c>
    </row>
    <row r="47" spans="2:37">
      <c r="B47" s="126" t="s">
        <v>348</v>
      </c>
      <c r="AK47" t="s">
        <v>409</v>
      </c>
    </row>
    <row r="48" spans="2:37">
      <c r="B48" s="126" t="s">
        <v>349</v>
      </c>
      <c r="AK48" t="s">
        <v>410</v>
      </c>
    </row>
    <row r="49" spans="37:37">
      <c r="AK49" t="s">
        <v>411</v>
      </c>
    </row>
    <row r="50" spans="37:37">
      <c r="AK50" t="s">
        <v>412</v>
      </c>
    </row>
    <row r="51" spans="37:37">
      <c r="AK51" t="s">
        <v>413</v>
      </c>
    </row>
    <row r="52" spans="37:37">
      <c r="AK52" t="s">
        <v>414</v>
      </c>
    </row>
    <row r="54" spans="37:37">
      <c r="AK54" t="s">
        <v>415</v>
      </c>
    </row>
    <row r="55" spans="37:37">
      <c r="AK55" t="s">
        <v>416</v>
      </c>
    </row>
    <row r="57" spans="37:37" s="128" customFormat="1">
      <c r="AK57" s="128" t="s">
        <v>417</v>
      </c>
    </row>
    <row r="58" spans="37:37" s="128" customFormat="1"/>
    <row r="59" spans="37:37" s="128" customFormat="1">
      <c r="AK59" s="134" t="s">
        <v>418</v>
      </c>
    </row>
    <row r="60" spans="37:37" s="128" customFormat="1">
      <c r="AK60" s="134" t="s">
        <v>419</v>
      </c>
    </row>
    <row r="61" spans="37:37" s="128" customFormat="1">
      <c r="AK61" s="134" t="s">
        <v>420</v>
      </c>
    </row>
    <row r="62" spans="37:37" s="128" customFormat="1">
      <c r="AK62" s="134" t="s">
        <v>421</v>
      </c>
    </row>
    <row r="63" spans="37:37" s="128" customFormat="1">
      <c r="AK63" s="134" t="s">
        <v>422</v>
      </c>
    </row>
    <row r="65" spans="36:39">
      <c r="AJ65" t="s">
        <v>423</v>
      </c>
    </row>
    <row r="66" spans="36:39">
      <c r="AJ66" t="s">
        <v>424</v>
      </c>
    </row>
    <row r="69" spans="36:39">
      <c r="AK69" t="s">
        <v>425</v>
      </c>
    </row>
    <row r="71" spans="36:39">
      <c r="AL71" s="135" t="s">
        <v>426</v>
      </c>
      <c r="AM71" s="135"/>
    </row>
    <row r="72" spans="36:39">
      <c r="AL72" s="135" t="s">
        <v>427</v>
      </c>
      <c r="AM72" s="135"/>
    </row>
    <row r="73" spans="36:39">
      <c r="AL73" s="135" t="s">
        <v>428</v>
      </c>
      <c r="AM73" s="135"/>
    </row>
  </sheetData>
  <mergeCells count="20">
    <mergeCell ref="AW5:BC5"/>
    <mergeCell ref="AW6:BC6"/>
    <mergeCell ref="AW7:BC7"/>
    <mergeCell ref="AW8:BC8"/>
    <mergeCell ref="AW9:BC9"/>
    <mergeCell ref="BD5:BJ5"/>
    <mergeCell ref="BD6:BJ6"/>
    <mergeCell ref="BD7:BJ7"/>
    <mergeCell ref="BD8:BJ8"/>
    <mergeCell ref="BD9:BJ9"/>
    <mergeCell ref="AK9:AO9"/>
    <mergeCell ref="AK5:AO5"/>
    <mergeCell ref="AK6:AO6"/>
    <mergeCell ref="AK7:AO7"/>
    <mergeCell ref="AK8:AO8"/>
    <mergeCell ref="AP5:AV5"/>
    <mergeCell ref="AP6:AV6"/>
    <mergeCell ref="AP7:AV7"/>
    <mergeCell ref="AP8:AV8"/>
    <mergeCell ref="AP9:AV9"/>
  </mergeCells>
  <phoneticPr fontId="4" type="noConversion"/>
  <pageMargins left="0.31496062992125984"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94ED-96E4-4150-BDF7-633F1C231CC3}">
  <dimension ref="A1:P113"/>
  <sheetViews>
    <sheetView showGridLines="0" workbookViewId="0">
      <selection activeCell="I17" sqref="I17"/>
    </sheetView>
  </sheetViews>
  <sheetFormatPr defaultRowHeight="16.5"/>
  <cols>
    <col min="1" max="1" width="2.375" customWidth="1"/>
    <col min="2" max="2" width="2.5" customWidth="1"/>
    <col min="3" max="3" width="2.375" customWidth="1"/>
    <col min="4" max="4" width="2.125" customWidth="1"/>
    <col min="8" max="8" width="5.875" customWidth="1"/>
    <col min="9" max="9" width="28.5" customWidth="1"/>
    <col min="11" max="11" width="29.75" customWidth="1"/>
    <col min="13" max="13" width="14.625" customWidth="1"/>
  </cols>
  <sheetData>
    <row r="1" spans="1:3" ht="20.25">
      <c r="A1" s="116" t="s">
        <v>239</v>
      </c>
    </row>
    <row r="3" spans="1:3">
      <c r="B3" t="s">
        <v>240</v>
      </c>
    </row>
    <row r="4" spans="1:3">
      <c r="C4" t="s">
        <v>403</v>
      </c>
    </row>
    <row r="5" spans="1:3">
      <c r="C5" t="s">
        <v>241</v>
      </c>
    </row>
    <row r="6" spans="1:3">
      <c r="C6" t="s">
        <v>404</v>
      </c>
    </row>
    <row r="7" spans="1:3">
      <c r="C7" t="s">
        <v>242</v>
      </c>
    </row>
    <row r="8" spans="1:3">
      <c r="C8" s="120" t="s">
        <v>405</v>
      </c>
    </row>
    <row r="9" spans="1:3">
      <c r="C9" t="s">
        <v>407</v>
      </c>
    </row>
    <row r="10" spans="1:3">
      <c r="C10" t="s">
        <v>406</v>
      </c>
    </row>
    <row r="12" spans="1:3">
      <c r="B12" t="s">
        <v>243</v>
      </c>
    </row>
    <row r="14" spans="1:3">
      <c r="B14" t="s">
        <v>244</v>
      </c>
    </row>
    <row r="16" spans="1:3">
      <c r="B16" t="s">
        <v>245</v>
      </c>
    </row>
    <row r="18" spans="1:3">
      <c r="B18" t="s">
        <v>246</v>
      </c>
    </row>
    <row r="19" spans="1:3">
      <c r="C19" t="s">
        <v>247</v>
      </c>
    </row>
    <row r="21" spans="1:3">
      <c r="B21" t="s">
        <v>248</v>
      </c>
    </row>
    <row r="23" spans="1:3">
      <c r="B23" t="s">
        <v>249</v>
      </c>
    </row>
    <row r="25" spans="1:3">
      <c r="B25" t="s">
        <v>250</v>
      </c>
    </row>
    <row r="27" spans="1:3">
      <c r="B27" t="s">
        <v>251</v>
      </c>
    </row>
    <row r="30" spans="1:3" ht="20.25">
      <c r="A30" s="116" t="s">
        <v>252</v>
      </c>
    </row>
    <row r="32" spans="1:3">
      <c r="B32" t="s">
        <v>253</v>
      </c>
    </row>
    <row r="34" spans="3:16">
      <c r="C34" t="s">
        <v>254</v>
      </c>
    </row>
    <row r="35" spans="3:16">
      <c r="C35" t="s">
        <v>255</v>
      </c>
    </row>
    <row r="36" spans="3:16" ht="17.25" thickBot="1"/>
    <row r="37" spans="3:16" ht="18" thickTop="1" thickBot="1">
      <c r="C37" s="129" t="s">
        <v>389</v>
      </c>
      <c r="D37" s="130"/>
      <c r="E37" s="130"/>
      <c r="F37" s="130"/>
      <c r="G37" s="130"/>
      <c r="H37" s="130"/>
      <c r="I37" s="130"/>
      <c r="J37" s="130"/>
      <c r="K37" s="130"/>
      <c r="L37" s="130"/>
      <c r="M37" s="130"/>
      <c r="N37" s="130"/>
      <c r="O37" s="130"/>
      <c r="P37" s="131"/>
    </row>
    <row r="38" spans="3:16" ht="17.25" thickTop="1"/>
    <row r="39" spans="3:16">
      <c r="D39" t="s">
        <v>256</v>
      </c>
    </row>
    <row r="40" spans="3:16">
      <c r="D40" t="s">
        <v>257</v>
      </c>
    </row>
    <row r="41" spans="3:16">
      <c r="D41" t="s">
        <v>258</v>
      </c>
    </row>
    <row r="43" spans="3:16">
      <c r="C43" t="s">
        <v>259</v>
      </c>
    </row>
    <row r="45" spans="3:16">
      <c r="C45" t="s">
        <v>390</v>
      </c>
    </row>
    <row r="46" spans="3:16">
      <c r="D46" t="s">
        <v>391</v>
      </c>
    </row>
    <row r="47" spans="3:16">
      <c r="D47" t="s">
        <v>392</v>
      </c>
    </row>
    <row r="48" spans="3:16">
      <c r="D48" t="s">
        <v>393</v>
      </c>
    </row>
    <row r="49" spans="2:5">
      <c r="D49" t="s">
        <v>394</v>
      </c>
    </row>
    <row r="51" spans="2:5">
      <c r="C51" t="s">
        <v>395</v>
      </c>
    </row>
    <row r="53" spans="2:5">
      <c r="B53" t="s">
        <v>260</v>
      </c>
    </row>
    <row r="55" spans="2:5">
      <c r="C55" s="118" t="s">
        <v>396</v>
      </c>
      <c r="D55" s="118"/>
      <c r="E55" s="118"/>
    </row>
    <row r="56" spans="2:5">
      <c r="C56" s="118"/>
      <c r="D56" s="118"/>
      <c r="E56" s="118"/>
    </row>
    <row r="57" spans="2:5">
      <c r="C57" s="118" t="s">
        <v>261</v>
      </c>
      <c r="D57" s="118"/>
      <c r="E57" s="118"/>
    </row>
    <row r="58" spans="2:5">
      <c r="C58" s="118"/>
      <c r="D58" s="118"/>
      <c r="E58" s="118"/>
    </row>
    <row r="59" spans="2:5">
      <c r="C59" s="118" t="s">
        <v>262</v>
      </c>
      <c r="D59" s="118"/>
      <c r="E59" s="118"/>
    </row>
    <row r="60" spans="2:5">
      <c r="C60" s="118"/>
      <c r="D60" s="118"/>
      <c r="E60" s="118"/>
    </row>
    <row r="61" spans="2:5">
      <c r="C61" s="118" t="s">
        <v>263</v>
      </c>
      <c r="D61" s="118"/>
      <c r="E61" s="118"/>
    </row>
    <row r="62" spans="2:5">
      <c r="C62" s="118"/>
      <c r="D62" s="118"/>
      <c r="E62" s="118"/>
    </row>
    <row r="63" spans="2:5">
      <c r="C63" s="118" t="s">
        <v>264</v>
      </c>
      <c r="D63" s="118"/>
      <c r="E63" s="118"/>
    </row>
    <row r="64" spans="2:5">
      <c r="C64" s="118"/>
      <c r="D64" s="118"/>
      <c r="E64" s="118"/>
    </row>
    <row r="65" spans="2:5">
      <c r="C65" s="118"/>
      <c r="D65" s="118" t="s">
        <v>265</v>
      </c>
      <c r="E65" s="118"/>
    </row>
    <row r="66" spans="2:5">
      <c r="D66" t="s">
        <v>266</v>
      </c>
    </row>
    <row r="68" spans="2:5">
      <c r="B68" t="s">
        <v>400</v>
      </c>
    </row>
    <row r="69" spans="2:5">
      <c r="B69" t="s">
        <v>401</v>
      </c>
    </row>
    <row r="70" spans="2:5">
      <c r="B70" t="s">
        <v>402</v>
      </c>
    </row>
    <row r="71" spans="2:5">
      <c r="C71" s="133" t="s">
        <v>267</v>
      </c>
    </row>
    <row r="73" spans="2:5">
      <c r="B73" t="s">
        <v>268</v>
      </c>
    </row>
    <row r="75" spans="2:5">
      <c r="B75" t="s">
        <v>269</v>
      </c>
    </row>
    <row r="76" spans="2:5">
      <c r="C76" t="s">
        <v>270</v>
      </c>
    </row>
    <row r="78" spans="2:5">
      <c r="B78" t="s">
        <v>271</v>
      </c>
    </row>
    <row r="80" spans="2:5">
      <c r="B80" t="s">
        <v>272</v>
      </c>
    </row>
    <row r="82" spans="1:13">
      <c r="B82" t="s">
        <v>273</v>
      </c>
    </row>
    <row r="85" spans="1:13" ht="41.25" customHeight="1">
      <c r="C85" s="278" t="s">
        <v>274</v>
      </c>
      <c r="D85" s="279"/>
      <c r="E85" s="279"/>
      <c r="F85" s="279"/>
      <c r="G85" s="279" t="s">
        <v>275</v>
      </c>
      <c r="H85" s="280" t="s">
        <v>276</v>
      </c>
      <c r="I85" s="280"/>
      <c r="J85" s="279" t="s">
        <v>275</v>
      </c>
      <c r="K85" s="115" t="s">
        <v>278</v>
      </c>
      <c r="L85" s="279" t="s">
        <v>275</v>
      </c>
      <c r="M85" s="278" t="s">
        <v>280</v>
      </c>
    </row>
    <row r="86" spans="1:13" ht="41.25" customHeight="1">
      <c r="C86" s="279"/>
      <c r="D86" s="279"/>
      <c r="E86" s="279"/>
      <c r="F86" s="279"/>
      <c r="G86" s="279"/>
      <c r="H86" s="278" t="s">
        <v>277</v>
      </c>
      <c r="I86" s="278"/>
      <c r="J86" s="279"/>
      <c r="K86" t="s">
        <v>279</v>
      </c>
      <c r="L86" s="279"/>
      <c r="M86" s="279"/>
    </row>
    <row r="88" spans="1:13">
      <c r="B88" t="s">
        <v>281</v>
      </c>
    </row>
    <row r="90" spans="1:13" ht="27.75" customHeight="1">
      <c r="C90" s="278" t="s">
        <v>282</v>
      </c>
      <c r="D90" s="279"/>
      <c r="E90" s="279"/>
      <c r="F90" s="279"/>
      <c r="G90" s="279" t="s">
        <v>275</v>
      </c>
      <c r="H90" s="279" t="s">
        <v>283</v>
      </c>
      <c r="I90" s="113" t="s">
        <v>284</v>
      </c>
      <c r="J90" s="281" t="s">
        <v>152</v>
      </c>
    </row>
    <row r="91" spans="1:13" ht="27.75" customHeight="1">
      <c r="C91" s="279"/>
      <c r="D91" s="279"/>
      <c r="E91" s="279"/>
      <c r="F91" s="279"/>
      <c r="G91" s="279"/>
      <c r="H91" s="279"/>
      <c r="I91" s="64" t="s">
        <v>285</v>
      </c>
      <c r="J91" s="281"/>
    </row>
    <row r="94" spans="1:13">
      <c r="A94" s="117" t="s">
        <v>397</v>
      </c>
    </row>
    <row r="96" spans="1:13">
      <c r="A96" t="s">
        <v>398</v>
      </c>
    </row>
    <row r="98" spans="1:3">
      <c r="B98" s="118" t="s">
        <v>286</v>
      </c>
    </row>
    <row r="99" spans="1:3">
      <c r="B99" s="119" t="s">
        <v>287</v>
      </c>
    </row>
    <row r="100" spans="1:3">
      <c r="B100" s="119" t="s">
        <v>288</v>
      </c>
    </row>
    <row r="101" spans="1:3">
      <c r="B101" s="119" t="s">
        <v>289</v>
      </c>
    </row>
    <row r="102" spans="1:3">
      <c r="B102" s="119" t="s">
        <v>290</v>
      </c>
    </row>
    <row r="104" spans="1:3">
      <c r="A104" s="132" t="s">
        <v>399</v>
      </c>
    </row>
    <row r="106" spans="1:3">
      <c r="A106" s="117" t="s">
        <v>291</v>
      </c>
    </row>
    <row r="108" spans="1:3">
      <c r="A108" t="s">
        <v>292</v>
      </c>
    </row>
    <row r="110" spans="1:3">
      <c r="B110" s="118" t="s">
        <v>293</v>
      </c>
      <c r="C110" s="119"/>
    </row>
    <row r="111" spans="1:3">
      <c r="B111" s="119" t="s">
        <v>294</v>
      </c>
      <c r="C111" s="119"/>
    </row>
    <row r="112" spans="1:3">
      <c r="B112" s="119" t="s">
        <v>295</v>
      </c>
      <c r="C112" s="119"/>
    </row>
    <row r="113" spans="2:3">
      <c r="B113" s="119" t="s">
        <v>296</v>
      </c>
      <c r="C113" s="119"/>
    </row>
  </sheetData>
  <mergeCells count="11">
    <mergeCell ref="M85:M86"/>
    <mergeCell ref="C90:F91"/>
    <mergeCell ref="G90:G91"/>
    <mergeCell ref="H85:I85"/>
    <mergeCell ref="H86:I86"/>
    <mergeCell ref="H90:H91"/>
    <mergeCell ref="J90:J91"/>
    <mergeCell ref="C85:F86"/>
    <mergeCell ref="G85:G86"/>
    <mergeCell ref="J85:J86"/>
    <mergeCell ref="L85:L86"/>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6"/>
  <sheetViews>
    <sheetView showGridLines="0" workbookViewId="0">
      <selection activeCell="H26" sqref="H26"/>
    </sheetView>
  </sheetViews>
  <sheetFormatPr defaultRowHeight="16.5"/>
  <sheetData>
    <row r="2" spans="1:1">
      <c r="A2" t="s">
        <v>178</v>
      </c>
    </row>
    <row r="3" spans="1:1">
      <c r="A3" t="s">
        <v>179</v>
      </c>
    </row>
    <row r="4" spans="1:1">
      <c r="A4" t="s">
        <v>180</v>
      </c>
    </row>
    <row r="6" spans="1:1">
      <c r="A6" t="s">
        <v>181</v>
      </c>
    </row>
    <row r="7" spans="1:1">
      <c r="A7" t="s">
        <v>182</v>
      </c>
    </row>
    <row r="9" spans="1:1">
      <c r="A9" s="106" t="s">
        <v>183</v>
      </c>
    </row>
    <row r="11" spans="1:1">
      <c r="A11" t="s">
        <v>184</v>
      </c>
    </row>
    <row r="13" spans="1:1">
      <c r="A13" s="107" t="s">
        <v>188</v>
      </c>
    </row>
    <row r="15" spans="1:1">
      <c r="A15" t="s">
        <v>189</v>
      </c>
    </row>
    <row r="17" spans="1:1">
      <c r="A17" t="s">
        <v>185</v>
      </c>
    </row>
    <row r="18" spans="1:1">
      <c r="A18" t="s">
        <v>186</v>
      </c>
    </row>
    <row r="20" spans="1:1">
      <c r="A20" t="s">
        <v>187</v>
      </c>
    </row>
    <row r="23" spans="1:1">
      <c r="A23" s="108" t="s">
        <v>190</v>
      </c>
    </row>
    <row r="24" spans="1:1">
      <c r="A24" s="108" t="s">
        <v>191</v>
      </c>
    </row>
    <row r="25" spans="1:1">
      <c r="A25" s="108" t="s">
        <v>192</v>
      </c>
    </row>
    <row r="26" spans="1:1">
      <c r="A26" s="108" t="s">
        <v>193</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3</vt:i4>
      </vt:variant>
    </vt:vector>
  </HeadingPairs>
  <TitlesOfParts>
    <vt:vector size="11" baseType="lpstr">
      <vt:lpstr>감면대상명세서-목록(표지)</vt:lpstr>
      <vt:lpstr>중소기업취업감면(직원별 예시)</vt:lpstr>
      <vt:lpstr>중소기업취업감면(직원별) (입력)</vt:lpstr>
      <vt:lpstr>Sheet1</vt:lpstr>
      <vt:lpstr>명세서조회</vt:lpstr>
      <vt:lpstr>청년 3년 -&gt; 5년</vt:lpstr>
      <vt:lpstr>세법</vt:lpstr>
      <vt:lpstr>QA</vt:lpstr>
      <vt:lpstr>'감면대상명세서-목록(표지)'!Print_Area</vt:lpstr>
      <vt:lpstr>'중소기업취업감면(직원별 예시)'!Print_Area</vt:lpstr>
      <vt:lpstr>'중소기업취업감면(직원별) (입력)'!Print_Area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2019-11-24T10:23:37Z</cp:lastPrinted>
  <dcterms:created xsi:type="dcterms:W3CDTF">2018-02-28T12:24:08Z</dcterms:created>
  <dcterms:modified xsi:type="dcterms:W3CDTF">2021-01-27T08:24:43Z</dcterms:modified>
</cp:coreProperties>
</file>