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6.xml" ContentType="application/vnd.openxmlformats-officedocument.spreadsheetml.comments+xml"/>
  <Override PartName="/xl/drawings/drawing8.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omments7.xml" ContentType="application/vnd.openxmlformats-officedocument.spreadsheetml.comments+xml"/>
  <Override PartName="/xl/drawings/drawing9.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omments8.xml" ContentType="application/vnd.openxmlformats-officedocument.spreadsheetml.comments+xml"/>
  <Override PartName="/xl/drawings/drawing10.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omments9.xml" ContentType="application/vnd.openxmlformats-officedocument.spreadsheetml.comments+xml"/>
  <Override PartName="/xl/drawings/drawing11.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omments10.xml" ContentType="application/vnd.openxmlformats-officedocument.spreadsheetml.comments+xml"/>
  <Override PartName="/xl/drawings/drawing12.xml" ContentType="application/vnd.openxmlformats-officedocument.drawing+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omments11.xml" ContentType="application/vnd.openxmlformats-officedocument.spreadsheetml.comments+xml"/>
  <Override PartName="/xl/drawings/drawing13.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omments12.xml" ContentType="application/vnd.openxmlformats-officedocument.spreadsheetml.comments+xml"/>
  <Override PartName="/xl/drawings/drawing14.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omments13.xml" ContentType="application/vnd.openxmlformats-officedocument.spreadsheetml.comments+xml"/>
  <Override PartName="/xl/drawings/drawing15.xml" ContentType="application/vnd.openxmlformats-officedocument.drawing+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defaultThemeVersion="124226"/>
  <mc:AlternateContent xmlns:mc="http://schemas.openxmlformats.org/markup-compatibility/2006">
    <mc:Choice Requires="x15">
      <x15ac:absPath xmlns:x15ac="http://schemas.microsoft.com/office/spreadsheetml/2010/11/ac" url="C:\Users\Master\Downloads\급여대장 전기요금\"/>
    </mc:Choice>
  </mc:AlternateContent>
  <xr:revisionPtr revIDLastSave="0" documentId="13_ncr:1_{C8F8FD54-FD06-46B7-8BC7-1159590F959C}" xr6:coauthVersionLast="47" xr6:coauthVersionMax="47" xr10:uidLastSave="{00000000-0000-0000-0000-000000000000}"/>
  <bookViews>
    <workbookView xWindow="-60" yWindow="-60" windowWidth="28920" windowHeight="16320" activeTab="1" xr2:uid="{00000000-000D-0000-FFFF-FFFF00000000}"/>
  </bookViews>
  <sheets>
    <sheet name="종목" sheetId="13" r:id="rId1"/>
    <sheet name="기타소득대장" sheetId="12" r:id="rId2"/>
    <sheet name="기본입력사항" sheetId="62" r:id="rId3"/>
    <sheet name="2021년01월" sheetId="50" r:id="rId4"/>
    <sheet name="2021년02월" sheetId="51" r:id="rId5"/>
    <sheet name="2021년03월" sheetId="52" r:id="rId6"/>
    <sheet name="2021년04월" sheetId="53" r:id="rId7"/>
    <sheet name="2021년05월" sheetId="54" r:id="rId8"/>
    <sheet name="2021년06월" sheetId="55" r:id="rId9"/>
    <sheet name="2021년07월" sheetId="56" r:id="rId10"/>
    <sheet name="2021년08월" sheetId="57" r:id="rId11"/>
    <sheet name="2021년09월" sheetId="58" r:id="rId12"/>
    <sheet name="2021년10월" sheetId="59" r:id="rId13"/>
    <sheet name="2021년11월" sheetId="60" r:id="rId14"/>
    <sheet name="2021년12월" sheetId="61" r:id="rId15"/>
    <sheet name="기타소득원천징수영수증" sheetId="4" r:id="rId16"/>
    <sheet name="기타소득지급명세서" sheetId="6" r:id="rId17"/>
    <sheet name="기타소득지급명세서-수정" sheetId="10" r:id="rId18"/>
    <sheet name="기타소득작성법" sheetId="2" r:id="rId19"/>
    <sheet name="사업소득원천징수영수증" sheetId="1" r:id="rId20"/>
    <sheet name="사업소득지급명세서-수정" sheetId="9" r:id="rId21"/>
    <sheet name="근로사업기타의 구분" sheetId="7" r:id="rId22"/>
  </sheets>
  <externalReferences>
    <externalReference r:id="rId23"/>
  </externalReferences>
  <definedNames>
    <definedName name="_xlnm.Print_Area" localSheetId="15">기타소득원천징수영수증!$A$1:$AK$57</definedName>
    <definedName name="_xlnm.Print_Area" localSheetId="16">기타소득지급명세서!$A$1:$AV$49</definedName>
    <definedName name="_xlnm.Print_Area" localSheetId="17">'기타소득지급명세서-수정'!$A$1:$AV$73</definedName>
    <definedName name="_xlnm.Print_Area" localSheetId="19">사업소득원천징수영수증!$A$1:$AI$55</definedName>
    <definedName name="_xlnm.Print_Area" localSheetId="20">'사업소득지급명세서-수정'!$A$1:$AK$51</definedName>
    <definedName name="종목" localSheetId="2">[1]종목!$B$6:$C$35</definedName>
    <definedName name="종목">종목!$B$6:$C$18</definedName>
  </definedNames>
  <calcPr calcId="181029"/>
  <fileRecoveryPr autoRecover="0"/>
</workbook>
</file>

<file path=xl/calcChain.xml><?xml version="1.0" encoding="utf-8"?>
<calcChain xmlns="http://schemas.openxmlformats.org/spreadsheetml/2006/main">
  <c r="J27" i="61" l="1"/>
  <c r="J26" i="61"/>
  <c r="J25" i="61"/>
  <c r="J24" i="61"/>
  <c r="J23" i="61"/>
  <c r="J22" i="61"/>
  <c r="J21" i="61"/>
  <c r="J20" i="61"/>
  <c r="J19" i="61"/>
  <c r="J18" i="61"/>
  <c r="J17" i="61"/>
  <c r="J16" i="61"/>
  <c r="J15" i="61"/>
  <c r="J14" i="61"/>
  <c r="J13" i="61"/>
  <c r="J12" i="61"/>
  <c r="J11" i="61"/>
  <c r="J10" i="61"/>
  <c r="J9" i="61"/>
  <c r="J8" i="61"/>
  <c r="J27" i="60"/>
  <c r="J26" i="60"/>
  <c r="J25" i="60"/>
  <c r="J24" i="60"/>
  <c r="J23" i="60"/>
  <c r="J22" i="60"/>
  <c r="J21" i="60"/>
  <c r="J20" i="60"/>
  <c r="J19" i="60"/>
  <c r="J18" i="60"/>
  <c r="J17" i="60"/>
  <c r="J16" i="60"/>
  <c r="J15" i="60"/>
  <c r="J14" i="60"/>
  <c r="J13" i="60"/>
  <c r="J12" i="60"/>
  <c r="J11" i="60"/>
  <c r="J10" i="60"/>
  <c r="J9" i="60"/>
  <c r="J8" i="60"/>
  <c r="J27" i="59"/>
  <c r="J26" i="59"/>
  <c r="J25" i="59"/>
  <c r="J24" i="59"/>
  <c r="J23" i="59"/>
  <c r="J22" i="59"/>
  <c r="J21" i="59"/>
  <c r="J20" i="59"/>
  <c r="J19" i="59"/>
  <c r="J18" i="59"/>
  <c r="J17" i="59"/>
  <c r="J16" i="59"/>
  <c r="J15" i="59"/>
  <c r="J14" i="59"/>
  <c r="J13" i="59"/>
  <c r="J12" i="59"/>
  <c r="J11" i="59"/>
  <c r="J10" i="59"/>
  <c r="J9" i="59"/>
  <c r="J8" i="59"/>
  <c r="J27" i="58"/>
  <c r="J26" i="58"/>
  <c r="J25" i="58"/>
  <c r="J24" i="58"/>
  <c r="J23" i="58"/>
  <c r="J22" i="58"/>
  <c r="J21" i="58"/>
  <c r="J20" i="58"/>
  <c r="J19" i="58"/>
  <c r="J18" i="58"/>
  <c r="J17" i="58"/>
  <c r="J16" i="58"/>
  <c r="J15" i="58"/>
  <c r="J14" i="58"/>
  <c r="J13" i="58"/>
  <c r="J12" i="58"/>
  <c r="J11" i="58"/>
  <c r="J10" i="58"/>
  <c r="J9" i="58"/>
  <c r="J8" i="58"/>
  <c r="J27" i="57"/>
  <c r="J26" i="57"/>
  <c r="J25" i="57"/>
  <c r="J24" i="57"/>
  <c r="J23" i="57"/>
  <c r="J22" i="57"/>
  <c r="J21" i="57"/>
  <c r="J20" i="57"/>
  <c r="J19" i="57"/>
  <c r="J18" i="57"/>
  <c r="J17" i="57"/>
  <c r="J16" i="57"/>
  <c r="J15" i="57"/>
  <c r="J14" i="57"/>
  <c r="J13" i="57"/>
  <c r="J12" i="57"/>
  <c r="J11" i="57"/>
  <c r="J10" i="57"/>
  <c r="J9" i="57"/>
  <c r="J8" i="57"/>
  <c r="J27" i="56"/>
  <c r="J26" i="56"/>
  <c r="J25" i="56"/>
  <c r="J24" i="56"/>
  <c r="J23" i="56"/>
  <c r="J22" i="56"/>
  <c r="J21" i="56"/>
  <c r="J20" i="56"/>
  <c r="J19" i="56"/>
  <c r="J18" i="56"/>
  <c r="J17" i="56"/>
  <c r="J16" i="56"/>
  <c r="J15" i="56"/>
  <c r="J14" i="56"/>
  <c r="J13" i="56"/>
  <c r="J12" i="56"/>
  <c r="J11" i="56"/>
  <c r="J10" i="56"/>
  <c r="J9" i="56"/>
  <c r="J8" i="56"/>
  <c r="J27" i="55"/>
  <c r="J26" i="55"/>
  <c r="J25" i="55"/>
  <c r="J24" i="55"/>
  <c r="J23" i="55"/>
  <c r="J22" i="55"/>
  <c r="J21" i="55"/>
  <c r="J20" i="55"/>
  <c r="J19" i="55"/>
  <c r="J18" i="55"/>
  <c r="J17" i="55"/>
  <c r="J16" i="55"/>
  <c r="J15" i="55"/>
  <c r="J14" i="55"/>
  <c r="J13" i="55"/>
  <c r="J12" i="55"/>
  <c r="J11" i="55"/>
  <c r="J10" i="55"/>
  <c r="J9" i="55"/>
  <c r="J8" i="55"/>
  <c r="J27" i="54"/>
  <c r="J26" i="54"/>
  <c r="J25" i="54"/>
  <c r="J24" i="54"/>
  <c r="J23" i="54"/>
  <c r="J22" i="54"/>
  <c r="J21" i="54"/>
  <c r="J20" i="54"/>
  <c r="J19" i="54"/>
  <c r="J18" i="54"/>
  <c r="J17" i="54"/>
  <c r="J16" i="54"/>
  <c r="J15" i="54"/>
  <c r="J14" i="54"/>
  <c r="J13" i="54"/>
  <c r="J12" i="54"/>
  <c r="J11" i="54"/>
  <c r="J10" i="54"/>
  <c r="J9" i="54"/>
  <c r="J8" i="54"/>
  <c r="J27" i="53"/>
  <c r="J26" i="53"/>
  <c r="J25" i="53"/>
  <c r="J24" i="53"/>
  <c r="J23" i="53"/>
  <c r="J22" i="53"/>
  <c r="J21" i="53"/>
  <c r="J20" i="53"/>
  <c r="J19" i="53"/>
  <c r="J18" i="53"/>
  <c r="J17" i="53"/>
  <c r="J16" i="53"/>
  <c r="J15" i="53"/>
  <c r="J14" i="53"/>
  <c r="J13" i="53"/>
  <c r="J12" i="53"/>
  <c r="J11" i="53"/>
  <c r="J10" i="53"/>
  <c r="J9" i="53"/>
  <c r="J8" i="53"/>
  <c r="J27" i="52"/>
  <c r="J26" i="52"/>
  <c r="J25" i="52"/>
  <c r="J24" i="52"/>
  <c r="J23" i="52"/>
  <c r="J22" i="52"/>
  <c r="J21" i="52"/>
  <c r="J20" i="52"/>
  <c r="J19" i="52"/>
  <c r="J18" i="52"/>
  <c r="J17" i="52"/>
  <c r="J16" i="52"/>
  <c r="J15" i="52"/>
  <c r="J14" i="52"/>
  <c r="J13" i="52"/>
  <c r="J12" i="52"/>
  <c r="J11" i="52"/>
  <c r="J10" i="52"/>
  <c r="J9" i="52"/>
  <c r="J8" i="52"/>
  <c r="J27" i="51"/>
  <c r="J26" i="51"/>
  <c r="J25" i="51"/>
  <c r="J24" i="51"/>
  <c r="J23" i="51"/>
  <c r="J22" i="51"/>
  <c r="J21" i="51"/>
  <c r="J20" i="51"/>
  <c r="J19" i="51"/>
  <c r="J18" i="51"/>
  <c r="J17" i="51"/>
  <c r="J16" i="51"/>
  <c r="J15" i="51"/>
  <c r="J14" i="51"/>
  <c r="J13" i="51"/>
  <c r="J12" i="51"/>
  <c r="J11" i="51"/>
  <c r="J10" i="51"/>
  <c r="J9" i="51"/>
  <c r="J8" i="51"/>
  <c r="J27" i="50"/>
  <c r="J26" i="50"/>
  <c r="J25" i="50"/>
  <c r="J24" i="50"/>
  <c r="J23" i="50"/>
  <c r="J22" i="50"/>
  <c r="J21" i="50"/>
  <c r="J20" i="50"/>
  <c r="J19" i="50"/>
  <c r="J18" i="50"/>
  <c r="J17" i="50"/>
  <c r="J16" i="50"/>
  <c r="J15" i="50"/>
  <c r="J14" i="50"/>
  <c r="J13" i="50"/>
  <c r="J12" i="50"/>
  <c r="J11" i="50"/>
  <c r="J10" i="50"/>
  <c r="J9" i="50"/>
  <c r="J8" i="50"/>
  <c r="J27" i="12"/>
  <c r="J26" i="12"/>
  <c r="J25" i="12"/>
  <c r="J24" i="12"/>
  <c r="J23" i="12"/>
  <c r="J22" i="12"/>
  <c r="J21" i="12"/>
  <c r="J20" i="12"/>
  <c r="J19" i="12"/>
  <c r="J18" i="12"/>
  <c r="J17" i="12"/>
  <c r="J16" i="12"/>
  <c r="J15" i="12"/>
  <c r="J14" i="12"/>
  <c r="J13" i="12"/>
  <c r="J12" i="12"/>
  <c r="J11" i="12"/>
  <c r="J10" i="12"/>
  <c r="J9" i="12"/>
  <c r="J8" i="12"/>
  <c r="W5" i="12"/>
  <c r="AN63" i="4"/>
  <c r="AN64" i="4" s="1"/>
  <c r="K8" i="12" l="1"/>
  <c r="L8" i="12" s="1"/>
  <c r="E4" i="61"/>
  <c r="E4" i="60"/>
  <c r="E4" i="59"/>
  <c r="E4" i="58"/>
  <c r="E4" i="57"/>
  <c r="E4" i="56"/>
  <c r="E4" i="55"/>
  <c r="E4" i="54"/>
  <c r="E4" i="53"/>
  <c r="E4" i="52"/>
  <c r="E4" i="51"/>
  <c r="E4" i="50"/>
  <c r="C4" i="61"/>
  <c r="C4" i="60"/>
  <c r="C4" i="59"/>
  <c r="C4" i="58"/>
  <c r="C4" i="57"/>
  <c r="C4" i="56"/>
  <c r="C4" i="55"/>
  <c r="C4" i="54"/>
  <c r="C4" i="53"/>
  <c r="C4" i="52"/>
  <c r="C4" i="51"/>
  <c r="C4" i="50"/>
  <c r="E3" i="61"/>
  <c r="E3" i="60"/>
  <c r="E3" i="59"/>
  <c r="E3" i="58"/>
  <c r="E3" i="57"/>
  <c r="E3" i="56"/>
  <c r="E3" i="55"/>
  <c r="E3" i="54"/>
  <c r="E3" i="53"/>
  <c r="E3" i="52"/>
  <c r="E3" i="51"/>
  <c r="E3" i="50"/>
  <c r="C3" i="61"/>
  <c r="C3" i="60"/>
  <c r="C3" i="59"/>
  <c r="C3" i="58"/>
  <c r="C3" i="57"/>
  <c r="C3" i="56"/>
  <c r="C3" i="55"/>
  <c r="C3" i="54"/>
  <c r="C3" i="53"/>
  <c r="C3" i="52"/>
  <c r="C3" i="51"/>
  <c r="C3" i="50"/>
  <c r="F4" i="62"/>
  <c r="G4" i="62" s="1"/>
  <c r="G28" i="4" l="1"/>
  <c r="A28" i="4"/>
  <c r="E28" i="4" s="1"/>
  <c r="U18" i="6"/>
  <c r="Z21" i="9"/>
  <c r="Z23" i="9"/>
  <c r="Z25" i="9"/>
  <c r="Z27" i="9"/>
  <c r="Z29" i="9"/>
  <c r="Z31" i="9"/>
  <c r="Z33" i="9"/>
  <c r="Z19" i="9"/>
  <c r="Q21" i="1"/>
  <c r="Q22" i="1"/>
  <c r="Q23" i="1"/>
  <c r="Q24" i="1"/>
  <c r="Q25" i="1"/>
  <c r="Q26" i="1"/>
  <c r="Q27" i="1"/>
  <c r="Q28" i="1"/>
  <c r="Q29" i="1"/>
  <c r="Q30" i="1"/>
  <c r="Q20" i="1"/>
  <c r="R19" i="9"/>
  <c r="R21" i="9"/>
  <c r="R23" i="9"/>
  <c r="R17" i="9"/>
  <c r="I19" i="1"/>
  <c r="G19" i="1"/>
  <c r="AY21" i="10"/>
  <c r="AE57" i="10"/>
  <c r="AE56" i="10"/>
  <c r="AE53" i="10"/>
  <c r="AE52" i="10"/>
  <c r="AE49" i="10"/>
  <c r="AE48" i="10"/>
  <c r="AE45" i="10"/>
  <c r="AE44" i="10"/>
  <c r="AE41" i="10"/>
  <c r="AE40" i="10"/>
  <c r="AE37" i="10"/>
  <c r="AE36" i="10"/>
  <c r="AE33" i="10"/>
  <c r="AE32" i="10"/>
  <c r="AE29" i="10"/>
  <c r="AE28" i="10"/>
  <c r="AE25" i="10"/>
  <c r="AE24" i="10"/>
  <c r="AN59" i="4"/>
  <c r="K40" i="4"/>
  <c r="K39" i="4"/>
  <c r="K38" i="4"/>
  <c r="K37" i="4"/>
  <c r="K36" i="4"/>
  <c r="K35" i="4"/>
  <c r="K34" i="4"/>
  <c r="K33" i="4"/>
  <c r="K32" i="4"/>
  <c r="K31" i="4"/>
  <c r="K30" i="4"/>
  <c r="K29" i="4"/>
  <c r="K28" i="4"/>
  <c r="AE21" i="10"/>
  <c r="AE20" i="10"/>
  <c r="U56" i="10"/>
  <c r="U52" i="10"/>
  <c r="U48" i="10"/>
  <c r="U44" i="10"/>
  <c r="U40" i="10"/>
  <c r="U36" i="10"/>
  <c r="U32" i="10"/>
  <c r="U28" i="10"/>
  <c r="U24" i="10"/>
  <c r="U20" i="10"/>
  <c r="I28" i="61" l="1"/>
  <c r="C28" i="61"/>
  <c r="AL27" i="61"/>
  <c r="AJ27" i="61"/>
  <c r="AK27" i="61" s="1"/>
  <c r="AG27" i="61"/>
  <c r="AH27" i="61" s="1"/>
  <c r="AI27" i="61" s="1"/>
  <c r="AF27" i="61"/>
  <c r="AD27" i="61"/>
  <c r="AE27" i="61" s="1"/>
  <c r="AC27" i="61"/>
  <c r="AB27" i="61"/>
  <c r="AA27" i="61"/>
  <c r="T27" i="61"/>
  <c r="S27" i="61"/>
  <c r="N27" i="61"/>
  <c r="G27" i="61"/>
  <c r="H27" i="61" s="1"/>
  <c r="F27" i="61"/>
  <c r="D27" i="61"/>
  <c r="E27" i="61" s="1"/>
  <c r="AL26" i="61"/>
  <c r="AJ26" i="61"/>
  <c r="AK26" i="61" s="1"/>
  <c r="AG26" i="61"/>
  <c r="AH26" i="61" s="1"/>
  <c r="AI26" i="61" s="1"/>
  <c r="AF26" i="61"/>
  <c r="AD26" i="61"/>
  <c r="AE26" i="61" s="1"/>
  <c r="AC26" i="61"/>
  <c r="AA26" i="61"/>
  <c r="AB26" i="61" s="1"/>
  <c r="T26" i="61"/>
  <c r="S26" i="61"/>
  <c r="N26" i="61"/>
  <c r="G26" i="61"/>
  <c r="H26" i="61" s="1"/>
  <c r="F26" i="61"/>
  <c r="D26" i="61"/>
  <c r="E26" i="61" s="1"/>
  <c r="AL25" i="61"/>
  <c r="AJ25" i="61"/>
  <c r="AK25" i="61" s="1"/>
  <c r="AG25" i="61"/>
  <c r="AH25" i="61" s="1"/>
  <c r="AI25" i="61" s="1"/>
  <c r="AF25" i="61"/>
  <c r="AD25" i="61"/>
  <c r="AE25" i="61" s="1"/>
  <c r="AC25" i="61"/>
  <c r="AB25" i="61"/>
  <c r="AA25" i="61"/>
  <c r="T25" i="61"/>
  <c r="S25" i="61"/>
  <c r="N25" i="61"/>
  <c r="G25" i="61"/>
  <c r="H25" i="61" s="1"/>
  <c r="F25" i="61"/>
  <c r="D25" i="61"/>
  <c r="E25" i="61" s="1"/>
  <c r="AL24" i="61"/>
  <c r="AJ24" i="61"/>
  <c r="AK24" i="61" s="1"/>
  <c r="AG24" i="61"/>
  <c r="AH24" i="61" s="1"/>
  <c r="AI24" i="61" s="1"/>
  <c r="AF24" i="61"/>
  <c r="AD24" i="61"/>
  <c r="AE24" i="61" s="1"/>
  <c r="AC24" i="61"/>
  <c r="AB24" i="61"/>
  <c r="AA24" i="61"/>
  <c r="T24" i="61"/>
  <c r="S24" i="61"/>
  <c r="N24" i="61"/>
  <c r="G24" i="61"/>
  <c r="H24" i="61" s="1"/>
  <c r="F24" i="61"/>
  <c r="D24" i="61"/>
  <c r="E24" i="61" s="1"/>
  <c r="AL23" i="61"/>
  <c r="AJ23" i="61"/>
  <c r="AK23" i="61" s="1"/>
  <c r="AG23" i="61"/>
  <c r="AH23" i="61" s="1"/>
  <c r="AI23" i="61" s="1"/>
  <c r="AF23" i="61"/>
  <c r="AD23" i="61"/>
  <c r="AE23" i="61" s="1"/>
  <c r="AC23" i="61"/>
  <c r="AB23" i="61"/>
  <c r="AA23" i="61"/>
  <c r="T23" i="61"/>
  <c r="S23" i="61"/>
  <c r="N23" i="61"/>
  <c r="G23" i="61"/>
  <c r="H23" i="61" s="1"/>
  <c r="F23" i="61"/>
  <c r="D23" i="61"/>
  <c r="E23" i="61" s="1"/>
  <c r="AL22" i="61"/>
  <c r="AJ22" i="61"/>
  <c r="AK22" i="61" s="1"/>
  <c r="AG22" i="61"/>
  <c r="AH22" i="61" s="1"/>
  <c r="AI22" i="61" s="1"/>
  <c r="AF22" i="61"/>
  <c r="AD22" i="61"/>
  <c r="AE22" i="61" s="1"/>
  <c r="AC22" i="61"/>
  <c r="AB22" i="61"/>
  <c r="AA22" i="61"/>
  <c r="T22" i="61"/>
  <c r="S22" i="61"/>
  <c r="N22" i="61"/>
  <c r="G22" i="61"/>
  <c r="H22" i="61" s="1"/>
  <c r="F22" i="61"/>
  <c r="D22" i="61"/>
  <c r="E22" i="61" s="1"/>
  <c r="AL21" i="61"/>
  <c r="AJ21" i="61"/>
  <c r="AK21" i="61" s="1"/>
  <c r="AG21" i="61"/>
  <c r="AH21" i="61" s="1"/>
  <c r="AI21" i="61" s="1"/>
  <c r="AF21" i="61"/>
  <c r="AD21" i="61"/>
  <c r="AE21" i="61" s="1"/>
  <c r="AC21" i="61"/>
  <c r="AB21" i="61"/>
  <c r="AA21" i="61"/>
  <c r="T21" i="61"/>
  <c r="S21" i="61"/>
  <c r="N21" i="61"/>
  <c r="G21" i="61"/>
  <c r="H21" i="61" s="1"/>
  <c r="F21" i="61"/>
  <c r="D21" i="61"/>
  <c r="E21" i="61" s="1"/>
  <c r="AL20" i="61"/>
  <c r="AJ20" i="61"/>
  <c r="AK20" i="61" s="1"/>
  <c r="AG20" i="61"/>
  <c r="AH20" i="61" s="1"/>
  <c r="AI20" i="61" s="1"/>
  <c r="AF20" i="61"/>
  <c r="AD20" i="61"/>
  <c r="AE20" i="61" s="1"/>
  <c r="AC20" i="61"/>
  <c r="AB20" i="61"/>
  <c r="AA20" i="61"/>
  <c r="T20" i="61"/>
  <c r="S20" i="61"/>
  <c r="N20" i="61"/>
  <c r="H20" i="61"/>
  <c r="G20" i="61"/>
  <c r="F20" i="61"/>
  <c r="D20" i="61"/>
  <c r="E20" i="61" s="1"/>
  <c r="AL19" i="61"/>
  <c r="AJ19" i="61"/>
  <c r="AK19" i="61" s="1"/>
  <c r="AG19" i="61"/>
  <c r="AH19" i="61" s="1"/>
  <c r="AI19" i="61" s="1"/>
  <c r="AF19" i="61"/>
  <c r="AD19" i="61"/>
  <c r="AE19" i="61" s="1"/>
  <c r="AC19" i="61"/>
  <c r="AB19" i="61"/>
  <c r="AA19" i="61"/>
  <c r="T19" i="61"/>
  <c r="S19" i="61"/>
  <c r="N19" i="61"/>
  <c r="G19" i="61"/>
  <c r="H19" i="61" s="1"/>
  <c r="F19" i="61"/>
  <c r="D19" i="61"/>
  <c r="E19" i="61" s="1"/>
  <c r="AL18" i="61"/>
  <c r="AJ18" i="61"/>
  <c r="AK18" i="61" s="1"/>
  <c r="AG18" i="61"/>
  <c r="AH18" i="61" s="1"/>
  <c r="AI18" i="61" s="1"/>
  <c r="AF18" i="61"/>
  <c r="AD18" i="61"/>
  <c r="AE18" i="61" s="1"/>
  <c r="AC18" i="61"/>
  <c r="AB18" i="61"/>
  <c r="AA18" i="61"/>
  <c r="T18" i="61"/>
  <c r="S18" i="61"/>
  <c r="N18" i="61"/>
  <c r="G18" i="61"/>
  <c r="H18" i="61" s="1"/>
  <c r="F18" i="61"/>
  <c r="D18" i="61"/>
  <c r="E18" i="61" s="1"/>
  <c r="AL17" i="61"/>
  <c r="AJ17" i="61"/>
  <c r="AK17" i="61" s="1"/>
  <c r="AG17" i="61"/>
  <c r="AH17" i="61" s="1"/>
  <c r="AI17" i="61" s="1"/>
  <c r="AF17" i="61"/>
  <c r="AD17" i="61"/>
  <c r="AE17" i="61" s="1"/>
  <c r="AC17" i="61"/>
  <c r="AB17" i="61"/>
  <c r="AA17" i="61"/>
  <c r="T17" i="61"/>
  <c r="S17" i="61"/>
  <c r="N17" i="61"/>
  <c r="G17" i="61"/>
  <c r="H17" i="61" s="1"/>
  <c r="F17" i="61"/>
  <c r="D17" i="61"/>
  <c r="E17" i="61" s="1"/>
  <c r="AL16" i="61"/>
  <c r="AJ16" i="61"/>
  <c r="AK16" i="61" s="1"/>
  <c r="AG16" i="61"/>
  <c r="AH16" i="61" s="1"/>
  <c r="AI16" i="61" s="1"/>
  <c r="AF16" i="61"/>
  <c r="AD16" i="61"/>
  <c r="AE16" i="61" s="1"/>
  <c r="AC16" i="61"/>
  <c r="AB16" i="61"/>
  <c r="AA16" i="61"/>
  <c r="T16" i="61"/>
  <c r="S16" i="61"/>
  <c r="N16" i="61"/>
  <c r="G16" i="61"/>
  <c r="H16" i="61" s="1"/>
  <c r="F16" i="61"/>
  <c r="D16" i="61"/>
  <c r="E16" i="61" s="1"/>
  <c r="AL15" i="61"/>
  <c r="AJ15" i="61"/>
  <c r="AK15" i="61" s="1"/>
  <c r="AG15" i="61"/>
  <c r="AH15" i="61" s="1"/>
  <c r="AI15" i="61" s="1"/>
  <c r="AF15" i="61"/>
  <c r="AD15" i="61"/>
  <c r="AE15" i="61" s="1"/>
  <c r="AC15" i="61"/>
  <c r="AB15" i="61"/>
  <c r="AA15" i="61"/>
  <c r="T15" i="61"/>
  <c r="S15" i="61"/>
  <c r="N15" i="61"/>
  <c r="G15" i="61"/>
  <c r="H15" i="61" s="1"/>
  <c r="F15" i="61"/>
  <c r="D15" i="61"/>
  <c r="E15" i="61" s="1"/>
  <c r="AL14" i="61"/>
  <c r="AJ14" i="61"/>
  <c r="AK14" i="61" s="1"/>
  <c r="AG14" i="61"/>
  <c r="AH14" i="61" s="1"/>
  <c r="AI14" i="61" s="1"/>
  <c r="AF14" i="61"/>
  <c r="AD14" i="61"/>
  <c r="AE14" i="61" s="1"/>
  <c r="AC14" i="61"/>
  <c r="AB14" i="61"/>
  <c r="AA14" i="61"/>
  <c r="T14" i="61"/>
  <c r="S14" i="61"/>
  <c r="N14" i="61"/>
  <c r="G14" i="61"/>
  <c r="H14" i="61" s="1"/>
  <c r="F14" i="61"/>
  <c r="D14" i="61"/>
  <c r="E14" i="61" s="1"/>
  <c r="AL13" i="61"/>
  <c r="AJ13" i="61"/>
  <c r="AK13" i="61" s="1"/>
  <c r="AG13" i="61"/>
  <c r="AH13" i="61" s="1"/>
  <c r="AI13" i="61" s="1"/>
  <c r="AF13" i="61"/>
  <c r="AD13" i="61"/>
  <c r="AE13" i="61" s="1"/>
  <c r="AC13" i="61"/>
  <c r="AB13" i="61"/>
  <c r="AA13" i="61"/>
  <c r="T13" i="61"/>
  <c r="S13" i="61"/>
  <c r="N13" i="61"/>
  <c r="G13" i="61"/>
  <c r="H13" i="61" s="1"/>
  <c r="F13" i="61"/>
  <c r="D13" i="61"/>
  <c r="E13" i="61" s="1"/>
  <c r="AL12" i="61"/>
  <c r="AJ12" i="61"/>
  <c r="AK12" i="61" s="1"/>
  <c r="AG12" i="61"/>
  <c r="AH12" i="61" s="1"/>
  <c r="AI12" i="61" s="1"/>
  <c r="AF12" i="61"/>
  <c r="AD12" i="61"/>
  <c r="AE12" i="61" s="1"/>
  <c r="AC12" i="61"/>
  <c r="AB12" i="61"/>
  <c r="AA12" i="61"/>
  <c r="T12" i="61"/>
  <c r="S12" i="61"/>
  <c r="N12" i="61"/>
  <c r="H12" i="61"/>
  <c r="G12" i="61"/>
  <c r="F12" i="61"/>
  <c r="D12" i="61"/>
  <c r="E12" i="61" s="1"/>
  <c r="AL11" i="61"/>
  <c r="AJ11" i="61"/>
  <c r="AK11" i="61" s="1"/>
  <c r="AG11" i="61"/>
  <c r="AH11" i="61" s="1"/>
  <c r="AI11" i="61" s="1"/>
  <c r="AF11" i="61"/>
  <c r="AD11" i="61"/>
  <c r="AE11" i="61" s="1"/>
  <c r="AC11" i="61"/>
  <c r="AB11" i="61"/>
  <c r="AA11" i="61"/>
  <c r="T11" i="61"/>
  <c r="S11" i="61"/>
  <c r="N11" i="61"/>
  <c r="G11" i="61"/>
  <c r="H11" i="61" s="1"/>
  <c r="F11" i="61"/>
  <c r="D11" i="61"/>
  <c r="E11" i="61" s="1"/>
  <c r="AL10" i="61"/>
  <c r="AJ10" i="61"/>
  <c r="AK10" i="61" s="1"/>
  <c r="AG10" i="61"/>
  <c r="AH10" i="61" s="1"/>
  <c r="AI10" i="61" s="1"/>
  <c r="AF10" i="61"/>
  <c r="AD10" i="61"/>
  <c r="AE10" i="61" s="1"/>
  <c r="AC10" i="61"/>
  <c r="AB10" i="61"/>
  <c r="AA10" i="61"/>
  <c r="T10" i="61"/>
  <c r="S10" i="61"/>
  <c r="N10" i="61"/>
  <c r="G10" i="61"/>
  <c r="H10" i="61" s="1"/>
  <c r="F10" i="61"/>
  <c r="D10" i="61"/>
  <c r="E10" i="61" s="1"/>
  <c r="AL9" i="61"/>
  <c r="AJ9" i="61"/>
  <c r="AK9" i="61" s="1"/>
  <c r="AG9" i="61"/>
  <c r="AH9" i="61" s="1"/>
  <c r="AI9" i="61" s="1"/>
  <c r="AF9" i="61"/>
  <c r="AD9" i="61"/>
  <c r="AE9" i="61" s="1"/>
  <c r="AC9" i="61"/>
  <c r="AB9" i="61"/>
  <c r="AA9" i="61"/>
  <c r="T9" i="61"/>
  <c r="S9" i="61"/>
  <c r="N9" i="61"/>
  <c r="G9" i="61"/>
  <c r="H9" i="61" s="1"/>
  <c r="F9" i="61"/>
  <c r="D9" i="61"/>
  <c r="E9" i="61" s="1"/>
  <c r="A9" i="61"/>
  <c r="A10" i="61" s="1"/>
  <c r="A11" i="61" s="1"/>
  <c r="A12" i="61" s="1"/>
  <c r="A13" i="61" s="1"/>
  <c r="A14" i="61" s="1"/>
  <c r="A15" i="61" s="1"/>
  <c r="A16" i="61" s="1"/>
  <c r="A17" i="61" s="1"/>
  <c r="A18" i="61" s="1"/>
  <c r="A19" i="61" s="1"/>
  <c r="A20" i="61" s="1"/>
  <c r="A21" i="61" s="1"/>
  <c r="A22" i="61" s="1"/>
  <c r="A23" i="61" s="1"/>
  <c r="A24" i="61" s="1"/>
  <c r="A25" i="61" s="1"/>
  <c r="A26" i="61" s="1"/>
  <c r="A27" i="61" s="1"/>
  <c r="AL8" i="61"/>
  <c r="AJ8" i="61"/>
  <c r="AK8" i="61" s="1"/>
  <c r="AG8" i="61"/>
  <c r="AH8" i="61" s="1"/>
  <c r="AI8" i="61" s="1"/>
  <c r="AF8" i="61"/>
  <c r="AD8" i="61"/>
  <c r="AE8" i="61" s="1"/>
  <c r="AC8" i="61"/>
  <c r="AB8" i="61"/>
  <c r="AA8" i="61"/>
  <c r="T8" i="61"/>
  <c r="S8" i="61"/>
  <c r="J28" i="61"/>
  <c r="G8" i="61"/>
  <c r="H3" i="61" s="1"/>
  <c r="E8" i="61"/>
  <c r="P3" i="61"/>
  <c r="I28" i="60"/>
  <c r="C28" i="60"/>
  <c r="AL27" i="60"/>
  <c r="AJ27" i="60"/>
  <c r="AK27" i="60" s="1"/>
  <c r="AG27" i="60"/>
  <c r="AH27" i="60" s="1"/>
  <c r="AI27" i="60" s="1"/>
  <c r="AF27" i="60"/>
  <c r="AD27" i="60"/>
  <c r="AE27" i="60" s="1"/>
  <c r="AC27" i="60"/>
  <c r="AB27" i="60"/>
  <c r="AA27" i="60"/>
  <c r="T27" i="60"/>
  <c r="S27" i="60"/>
  <c r="N27" i="60"/>
  <c r="G27" i="60"/>
  <c r="H27" i="60" s="1"/>
  <c r="F27" i="60"/>
  <c r="D27" i="60"/>
  <c r="E27" i="60" s="1"/>
  <c r="AL26" i="60"/>
  <c r="AJ26" i="60"/>
  <c r="AK26" i="60" s="1"/>
  <c r="AG26" i="60"/>
  <c r="AH26" i="60" s="1"/>
  <c r="AI26" i="60" s="1"/>
  <c r="AF26" i="60"/>
  <c r="AD26" i="60"/>
  <c r="AE26" i="60" s="1"/>
  <c r="AC26" i="60"/>
  <c r="AA26" i="60"/>
  <c r="AB26" i="60" s="1"/>
  <c r="T26" i="60"/>
  <c r="S26" i="60"/>
  <c r="N26" i="60"/>
  <c r="G26" i="60"/>
  <c r="H26" i="60" s="1"/>
  <c r="F26" i="60"/>
  <c r="D26" i="60"/>
  <c r="E26" i="60" s="1"/>
  <c r="AL25" i="60"/>
  <c r="AJ25" i="60"/>
  <c r="AK25" i="60" s="1"/>
  <c r="AG25" i="60"/>
  <c r="AH25" i="60" s="1"/>
  <c r="AI25" i="60" s="1"/>
  <c r="AF25" i="60"/>
  <c r="AD25" i="60"/>
  <c r="AE25" i="60" s="1"/>
  <c r="AC25" i="60"/>
  <c r="AB25" i="60"/>
  <c r="AA25" i="60"/>
  <c r="T25" i="60"/>
  <c r="S25" i="60"/>
  <c r="N25" i="60"/>
  <c r="G25" i="60"/>
  <c r="H25" i="60" s="1"/>
  <c r="F25" i="60"/>
  <c r="D25" i="60"/>
  <c r="E25" i="60" s="1"/>
  <c r="AL24" i="60"/>
  <c r="AJ24" i="60"/>
  <c r="AK24" i="60" s="1"/>
  <c r="AG24" i="60"/>
  <c r="AH24" i="60" s="1"/>
  <c r="AI24" i="60" s="1"/>
  <c r="AF24" i="60"/>
  <c r="AD24" i="60"/>
  <c r="AE24" i="60" s="1"/>
  <c r="AC24" i="60"/>
  <c r="AA24" i="60"/>
  <c r="AB24" i="60" s="1"/>
  <c r="T24" i="60"/>
  <c r="S24" i="60"/>
  <c r="N24" i="60"/>
  <c r="G24" i="60"/>
  <c r="H24" i="60" s="1"/>
  <c r="F24" i="60"/>
  <c r="D24" i="60"/>
  <c r="E24" i="60" s="1"/>
  <c r="AL23" i="60"/>
  <c r="AJ23" i="60"/>
  <c r="AK23" i="60" s="1"/>
  <c r="AG23" i="60"/>
  <c r="AH23" i="60" s="1"/>
  <c r="AI23" i="60" s="1"/>
  <c r="AF23" i="60"/>
  <c r="AD23" i="60"/>
  <c r="AE23" i="60" s="1"/>
  <c r="AC23" i="60"/>
  <c r="AB23" i="60"/>
  <c r="AA23" i="60"/>
  <c r="T23" i="60"/>
  <c r="S23" i="60"/>
  <c r="N23" i="60"/>
  <c r="G23" i="60"/>
  <c r="H23" i="60" s="1"/>
  <c r="F23" i="60"/>
  <c r="D23" i="60"/>
  <c r="E23" i="60" s="1"/>
  <c r="AL22" i="60"/>
  <c r="AJ22" i="60"/>
  <c r="AK22" i="60" s="1"/>
  <c r="AG22" i="60"/>
  <c r="AH22" i="60" s="1"/>
  <c r="AI22" i="60" s="1"/>
  <c r="AF22" i="60"/>
  <c r="AD22" i="60"/>
  <c r="AE22" i="60" s="1"/>
  <c r="AC22" i="60"/>
  <c r="AA22" i="60"/>
  <c r="AB22" i="60" s="1"/>
  <c r="T22" i="60"/>
  <c r="S22" i="60"/>
  <c r="N22" i="60"/>
  <c r="G22" i="60"/>
  <c r="H22" i="60" s="1"/>
  <c r="F22" i="60"/>
  <c r="D22" i="60"/>
  <c r="E22" i="60" s="1"/>
  <c r="AL21" i="60"/>
  <c r="AJ21" i="60"/>
  <c r="AK21" i="60" s="1"/>
  <c r="AG21" i="60"/>
  <c r="AH21" i="60" s="1"/>
  <c r="AI21" i="60" s="1"/>
  <c r="AF21" i="60"/>
  <c r="AD21" i="60"/>
  <c r="AE21" i="60" s="1"/>
  <c r="AC21" i="60"/>
  <c r="AB21" i="60"/>
  <c r="AA21" i="60"/>
  <c r="T21" i="60"/>
  <c r="S21" i="60"/>
  <c r="N21" i="60"/>
  <c r="G21" i="60"/>
  <c r="H21" i="60" s="1"/>
  <c r="F21" i="60"/>
  <c r="D21" i="60"/>
  <c r="E21" i="60" s="1"/>
  <c r="AL20" i="60"/>
  <c r="AJ20" i="60"/>
  <c r="AK20" i="60" s="1"/>
  <c r="AG20" i="60"/>
  <c r="AH20" i="60" s="1"/>
  <c r="AI20" i="60" s="1"/>
  <c r="AF20" i="60"/>
  <c r="AD20" i="60"/>
  <c r="AE20" i="60" s="1"/>
  <c r="AC20" i="60"/>
  <c r="AA20" i="60"/>
  <c r="AB20" i="60" s="1"/>
  <c r="T20" i="60"/>
  <c r="S20" i="60"/>
  <c r="N20" i="60"/>
  <c r="H20" i="60"/>
  <c r="G20" i="60"/>
  <c r="F20" i="60"/>
  <c r="D20" i="60"/>
  <c r="E20" i="60" s="1"/>
  <c r="AL19" i="60"/>
  <c r="AJ19" i="60"/>
  <c r="AK19" i="60" s="1"/>
  <c r="AG19" i="60"/>
  <c r="AH19" i="60" s="1"/>
  <c r="AI19" i="60" s="1"/>
  <c r="AF19" i="60"/>
  <c r="AD19" i="60"/>
  <c r="AE19" i="60" s="1"/>
  <c r="AC19" i="60"/>
  <c r="AA19" i="60"/>
  <c r="AB19" i="60" s="1"/>
  <c r="T19" i="60"/>
  <c r="S19" i="60"/>
  <c r="N19" i="60"/>
  <c r="G19" i="60"/>
  <c r="H19" i="60" s="1"/>
  <c r="F19" i="60"/>
  <c r="D19" i="60"/>
  <c r="E19" i="60" s="1"/>
  <c r="AL18" i="60"/>
  <c r="AJ18" i="60"/>
  <c r="AK18" i="60" s="1"/>
  <c r="AG18" i="60"/>
  <c r="AH18" i="60" s="1"/>
  <c r="AI18" i="60" s="1"/>
  <c r="AF18" i="60"/>
  <c r="AD18" i="60"/>
  <c r="AE18" i="60" s="1"/>
  <c r="AC18" i="60"/>
  <c r="AB18" i="60"/>
  <c r="AA18" i="60"/>
  <c r="T18" i="60"/>
  <c r="S18" i="60"/>
  <c r="N18" i="60"/>
  <c r="G18" i="60"/>
  <c r="H18" i="60" s="1"/>
  <c r="F18" i="60"/>
  <c r="D18" i="60"/>
  <c r="E18" i="60" s="1"/>
  <c r="AL17" i="60"/>
  <c r="AJ17" i="60"/>
  <c r="AK17" i="60" s="1"/>
  <c r="AG17" i="60"/>
  <c r="AH17" i="60" s="1"/>
  <c r="AI17" i="60" s="1"/>
  <c r="AF17" i="60"/>
  <c r="AD17" i="60"/>
  <c r="AE17" i="60" s="1"/>
  <c r="AC17" i="60"/>
  <c r="AB17" i="60"/>
  <c r="AA17" i="60"/>
  <c r="T17" i="60"/>
  <c r="S17" i="60"/>
  <c r="N17" i="60"/>
  <c r="G17" i="60"/>
  <c r="H17" i="60" s="1"/>
  <c r="F17" i="60"/>
  <c r="D17" i="60"/>
  <c r="E17" i="60" s="1"/>
  <c r="AL16" i="60"/>
  <c r="AJ16" i="60"/>
  <c r="AK16" i="60" s="1"/>
  <c r="AG16" i="60"/>
  <c r="AH16" i="60" s="1"/>
  <c r="AI16" i="60" s="1"/>
  <c r="AF16" i="60"/>
  <c r="AD16" i="60"/>
  <c r="AE16" i="60" s="1"/>
  <c r="AC16" i="60"/>
  <c r="AA16" i="60"/>
  <c r="AB16" i="60" s="1"/>
  <c r="T16" i="60"/>
  <c r="S16" i="60"/>
  <c r="N16" i="60"/>
  <c r="G16" i="60"/>
  <c r="H16" i="60" s="1"/>
  <c r="F16" i="60"/>
  <c r="D16" i="60"/>
  <c r="E16" i="60" s="1"/>
  <c r="AL15" i="60"/>
  <c r="AJ15" i="60"/>
  <c r="AK15" i="60" s="1"/>
  <c r="AG15" i="60"/>
  <c r="AH15" i="60" s="1"/>
  <c r="AI15" i="60" s="1"/>
  <c r="AF15" i="60"/>
  <c r="AD15" i="60"/>
  <c r="AE15" i="60" s="1"/>
  <c r="AC15" i="60"/>
  <c r="AA15" i="60"/>
  <c r="AB15" i="60" s="1"/>
  <c r="T15" i="60"/>
  <c r="S15" i="60"/>
  <c r="N15" i="60"/>
  <c r="G15" i="60"/>
  <c r="H15" i="60" s="1"/>
  <c r="F15" i="60"/>
  <c r="D15" i="60"/>
  <c r="E15" i="60" s="1"/>
  <c r="AL14" i="60"/>
  <c r="AJ14" i="60"/>
  <c r="AK14" i="60" s="1"/>
  <c r="AG14" i="60"/>
  <c r="AH14" i="60" s="1"/>
  <c r="AI14" i="60" s="1"/>
  <c r="AF14" i="60"/>
  <c r="AD14" i="60"/>
  <c r="AE14" i="60" s="1"/>
  <c r="AC14" i="60"/>
  <c r="AB14" i="60"/>
  <c r="AA14" i="60"/>
  <c r="T14" i="60"/>
  <c r="S14" i="60"/>
  <c r="N14" i="60"/>
  <c r="G14" i="60"/>
  <c r="H14" i="60" s="1"/>
  <c r="F14" i="60"/>
  <c r="D14" i="60"/>
  <c r="E14" i="60" s="1"/>
  <c r="AL13" i="60"/>
  <c r="AJ13" i="60"/>
  <c r="AK13" i="60" s="1"/>
  <c r="AG13" i="60"/>
  <c r="AH13" i="60" s="1"/>
  <c r="AI13" i="60" s="1"/>
  <c r="AF13" i="60"/>
  <c r="AD13" i="60"/>
  <c r="AE13" i="60" s="1"/>
  <c r="AC13" i="60"/>
  <c r="AB13" i="60"/>
  <c r="AA13" i="60"/>
  <c r="T13" i="60"/>
  <c r="S13" i="60"/>
  <c r="N13" i="60"/>
  <c r="G13" i="60"/>
  <c r="H13" i="60" s="1"/>
  <c r="F13" i="60"/>
  <c r="D13" i="60"/>
  <c r="E13" i="60" s="1"/>
  <c r="AL12" i="60"/>
  <c r="AJ12" i="60"/>
  <c r="AK12" i="60" s="1"/>
  <c r="AG12" i="60"/>
  <c r="AH12" i="60" s="1"/>
  <c r="AI12" i="60" s="1"/>
  <c r="AF12" i="60"/>
  <c r="AD12" i="60"/>
  <c r="AE12" i="60" s="1"/>
  <c r="AC12" i="60"/>
  <c r="AA12" i="60"/>
  <c r="AB12" i="60" s="1"/>
  <c r="T12" i="60"/>
  <c r="S12" i="60"/>
  <c r="N12" i="60"/>
  <c r="H12" i="60"/>
  <c r="G12" i="60"/>
  <c r="F12" i="60"/>
  <c r="D12" i="60"/>
  <c r="E12" i="60" s="1"/>
  <c r="AL11" i="60"/>
  <c r="AJ11" i="60"/>
  <c r="AK11" i="60" s="1"/>
  <c r="AG11" i="60"/>
  <c r="AH11" i="60" s="1"/>
  <c r="AI11" i="60" s="1"/>
  <c r="AF11" i="60"/>
  <c r="AD11" i="60"/>
  <c r="AE11" i="60" s="1"/>
  <c r="AC11" i="60"/>
  <c r="AA11" i="60"/>
  <c r="AB11" i="60" s="1"/>
  <c r="T11" i="60"/>
  <c r="S11" i="60"/>
  <c r="N11" i="60"/>
  <c r="G11" i="60"/>
  <c r="H11" i="60" s="1"/>
  <c r="F11" i="60"/>
  <c r="D11" i="60"/>
  <c r="E11" i="60" s="1"/>
  <c r="AL10" i="60"/>
  <c r="AJ10" i="60"/>
  <c r="AK10" i="60" s="1"/>
  <c r="AG10" i="60"/>
  <c r="AH10" i="60" s="1"/>
  <c r="AI10" i="60" s="1"/>
  <c r="AF10" i="60"/>
  <c r="AD10" i="60"/>
  <c r="AE10" i="60" s="1"/>
  <c r="AC10" i="60"/>
  <c r="AB10" i="60"/>
  <c r="AA10" i="60"/>
  <c r="T10" i="60"/>
  <c r="S10" i="60"/>
  <c r="N10" i="60"/>
  <c r="G10" i="60"/>
  <c r="H10" i="60" s="1"/>
  <c r="F10" i="60"/>
  <c r="D10" i="60"/>
  <c r="E10" i="60" s="1"/>
  <c r="AL9" i="60"/>
  <c r="AJ9" i="60"/>
  <c r="AK9" i="60" s="1"/>
  <c r="AG9" i="60"/>
  <c r="AH9" i="60" s="1"/>
  <c r="AI9" i="60" s="1"/>
  <c r="AF9" i="60"/>
  <c r="AD9" i="60"/>
  <c r="AE9" i="60" s="1"/>
  <c r="AC9" i="60"/>
  <c r="AB9" i="60"/>
  <c r="AA9" i="60"/>
  <c r="T9" i="60"/>
  <c r="S9" i="60"/>
  <c r="N9" i="60"/>
  <c r="G9" i="60"/>
  <c r="H9" i="60" s="1"/>
  <c r="F9" i="60"/>
  <c r="D9" i="60"/>
  <c r="E9" i="60" s="1"/>
  <c r="A9" i="60"/>
  <c r="A10" i="60" s="1"/>
  <c r="A11" i="60" s="1"/>
  <c r="A12" i="60" s="1"/>
  <c r="A13" i="60" s="1"/>
  <c r="A14" i="60" s="1"/>
  <c r="A15" i="60" s="1"/>
  <c r="A16" i="60" s="1"/>
  <c r="A17" i="60" s="1"/>
  <c r="A18" i="60" s="1"/>
  <c r="A19" i="60" s="1"/>
  <c r="A20" i="60" s="1"/>
  <c r="A21" i="60" s="1"/>
  <c r="A22" i="60" s="1"/>
  <c r="A23" i="60" s="1"/>
  <c r="A24" i="60" s="1"/>
  <c r="A25" i="60" s="1"/>
  <c r="A26" i="60" s="1"/>
  <c r="A27" i="60" s="1"/>
  <c r="AL8" i="60"/>
  <c r="AJ8" i="60"/>
  <c r="AK8" i="60" s="1"/>
  <c r="AG8" i="60"/>
  <c r="AH8" i="60" s="1"/>
  <c r="AI8" i="60" s="1"/>
  <c r="AF8" i="60"/>
  <c r="AD8" i="60"/>
  <c r="AE8" i="60" s="1"/>
  <c r="AC8" i="60"/>
  <c r="AB8" i="60"/>
  <c r="AA8" i="60"/>
  <c r="T8" i="60"/>
  <c r="S8" i="60"/>
  <c r="J28" i="60"/>
  <c r="G8" i="60"/>
  <c r="H3" i="60" s="1"/>
  <c r="E8" i="60"/>
  <c r="P3" i="60"/>
  <c r="I28" i="59"/>
  <c r="C28" i="59"/>
  <c r="AL27" i="59"/>
  <c r="AJ27" i="59"/>
  <c r="AK27" i="59" s="1"/>
  <c r="AH27" i="59"/>
  <c r="AI27" i="59" s="1"/>
  <c r="AG27" i="59"/>
  <c r="AF27" i="59"/>
  <c r="AD27" i="59"/>
  <c r="AE27" i="59" s="1"/>
  <c r="AC27" i="59"/>
  <c r="AB27" i="59"/>
  <c r="AA27" i="59"/>
  <c r="T27" i="59"/>
  <c r="S27" i="59"/>
  <c r="K27" i="59"/>
  <c r="L27" i="59" s="1"/>
  <c r="M27" i="59" s="1"/>
  <c r="N27" i="59"/>
  <c r="G27" i="59"/>
  <c r="H27" i="59" s="1"/>
  <c r="F27" i="59"/>
  <c r="D27" i="59"/>
  <c r="E27" i="59" s="1"/>
  <c r="AL26" i="59"/>
  <c r="AJ26" i="59"/>
  <c r="AK26" i="59" s="1"/>
  <c r="AH26" i="59"/>
  <c r="AI26" i="59" s="1"/>
  <c r="AG26" i="59"/>
  <c r="AF26" i="59"/>
  <c r="AD26" i="59"/>
  <c r="AE26" i="59" s="1"/>
  <c r="AC26" i="59"/>
  <c r="AB26" i="59"/>
  <c r="AA26" i="59"/>
  <c r="T26" i="59"/>
  <c r="S26" i="59"/>
  <c r="G26" i="59"/>
  <c r="H26" i="59" s="1"/>
  <c r="F26" i="59"/>
  <c r="D26" i="59"/>
  <c r="E26" i="59" s="1"/>
  <c r="AL25" i="59"/>
  <c r="AJ25" i="59"/>
  <c r="AK25" i="59" s="1"/>
  <c r="AG25" i="59"/>
  <c r="AH25" i="59" s="1"/>
  <c r="AI25" i="59" s="1"/>
  <c r="AF25" i="59"/>
  <c r="AD25" i="59"/>
  <c r="AE25" i="59" s="1"/>
  <c r="AC25" i="59"/>
  <c r="AB25" i="59"/>
  <c r="AA25" i="59"/>
  <c r="T25" i="59"/>
  <c r="S25" i="59"/>
  <c r="N25" i="59"/>
  <c r="G25" i="59"/>
  <c r="H25" i="59" s="1"/>
  <c r="F25" i="59"/>
  <c r="D25" i="59"/>
  <c r="E25" i="59" s="1"/>
  <c r="AL24" i="59"/>
  <c r="AJ24" i="59"/>
  <c r="AK24" i="59" s="1"/>
  <c r="AG24" i="59"/>
  <c r="AH24" i="59" s="1"/>
  <c r="AI24" i="59" s="1"/>
  <c r="AF24" i="59"/>
  <c r="AD24" i="59"/>
  <c r="AE24" i="59" s="1"/>
  <c r="AC24" i="59"/>
  <c r="AA24" i="59"/>
  <c r="AB24" i="59" s="1"/>
  <c r="T24" i="59"/>
  <c r="S24" i="59"/>
  <c r="N24" i="59"/>
  <c r="G24" i="59"/>
  <c r="H24" i="59" s="1"/>
  <c r="F24" i="59"/>
  <c r="D24" i="59"/>
  <c r="E24" i="59" s="1"/>
  <c r="AL23" i="59"/>
  <c r="AJ23" i="59"/>
  <c r="AK23" i="59" s="1"/>
  <c r="AG23" i="59"/>
  <c r="AH23" i="59" s="1"/>
  <c r="AI23" i="59" s="1"/>
  <c r="AF23" i="59"/>
  <c r="AD23" i="59"/>
  <c r="AE23" i="59" s="1"/>
  <c r="AC23" i="59"/>
  <c r="AA23" i="59"/>
  <c r="AB23" i="59" s="1"/>
  <c r="T23" i="59"/>
  <c r="S23" i="59"/>
  <c r="N23" i="59"/>
  <c r="G23" i="59"/>
  <c r="H23" i="59" s="1"/>
  <c r="F23" i="59"/>
  <c r="D23" i="59"/>
  <c r="E23" i="59" s="1"/>
  <c r="AL22" i="59"/>
  <c r="AJ22" i="59"/>
  <c r="AK22" i="59" s="1"/>
  <c r="AG22" i="59"/>
  <c r="AH22" i="59" s="1"/>
  <c r="AI22" i="59" s="1"/>
  <c r="AF22" i="59"/>
  <c r="AD22" i="59"/>
  <c r="AE22" i="59" s="1"/>
  <c r="AC22" i="59"/>
  <c r="AB22" i="59"/>
  <c r="AA22" i="59"/>
  <c r="T22" i="59"/>
  <c r="S22" i="59"/>
  <c r="N22" i="59"/>
  <c r="G22" i="59"/>
  <c r="H22" i="59" s="1"/>
  <c r="F22" i="59"/>
  <c r="D22" i="59"/>
  <c r="E22" i="59" s="1"/>
  <c r="AL21" i="59"/>
  <c r="AJ21" i="59"/>
  <c r="AK21" i="59" s="1"/>
  <c r="AG21" i="59"/>
  <c r="AH21" i="59" s="1"/>
  <c r="AI21" i="59" s="1"/>
  <c r="AF21" i="59"/>
  <c r="AD21" i="59"/>
  <c r="AE21" i="59" s="1"/>
  <c r="AC21" i="59"/>
  <c r="AB21" i="59"/>
  <c r="AA21" i="59"/>
  <c r="T21" i="59"/>
  <c r="S21" i="59"/>
  <c r="N21" i="59"/>
  <c r="H21" i="59"/>
  <c r="G21" i="59"/>
  <c r="F21" i="59"/>
  <c r="D21" i="59"/>
  <c r="E21" i="59" s="1"/>
  <c r="AL20" i="59"/>
  <c r="AJ20" i="59"/>
  <c r="AK20" i="59" s="1"/>
  <c r="AG20" i="59"/>
  <c r="AH20" i="59" s="1"/>
  <c r="AI20" i="59" s="1"/>
  <c r="AF20" i="59"/>
  <c r="AD20" i="59"/>
  <c r="AE20" i="59" s="1"/>
  <c r="AC20" i="59"/>
  <c r="AA20" i="59"/>
  <c r="AB20" i="59" s="1"/>
  <c r="T20" i="59"/>
  <c r="S20" i="59"/>
  <c r="N20" i="59"/>
  <c r="G20" i="59"/>
  <c r="H20" i="59" s="1"/>
  <c r="F20" i="59"/>
  <c r="D20" i="59"/>
  <c r="E20" i="59" s="1"/>
  <c r="AL19" i="59"/>
  <c r="AJ19" i="59"/>
  <c r="AK19" i="59" s="1"/>
  <c r="AG19" i="59"/>
  <c r="AH19" i="59" s="1"/>
  <c r="AI19" i="59" s="1"/>
  <c r="AF19" i="59"/>
  <c r="AD19" i="59"/>
  <c r="AE19" i="59" s="1"/>
  <c r="AC19" i="59"/>
  <c r="AA19" i="59"/>
  <c r="AB19" i="59" s="1"/>
  <c r="T19" i="59"/>
  <c r="S19" i="59"/>
  <c r="N19" i="59"/>
  <c r="G19" i="59"/>
  <c r="H19" i="59" s="1"/>
  <c r="F19" i="59"/>
  <c r="D19" i="59"/>
  <c r="E19" i="59" s="1"/>
  <c r="AL18" i="59"/>
  <c r="AJ18" i="59"/>
  <c r="AK18" i="59" s="1"/>
  <c r="AG18" i="59"/>
  <c r="AH18" i="59" s="1"/>
  <c r="AI18" i="59" s="1"/>
  <c r="AF18" i="59"/>
  <c r="AD18" i="59"/>
  <c r="AE18" i="59" s="1"/>
  <c r="AC18" i="59"/>
  <c r="AB18" i="59"/>
  <c r="AA18" i="59"/>
  <c r="T18" i="59"/>
  <c r="S18" i="59"/>
  <c r="N18" i="59"/>
  <c r="G18" i="59"/>
  <c r="H18" i="59" s="1"/>
  <c r="F18" i="59"/>
  <c r="D18" i="59"/>
  <c r="E18" i="59" s="1"/>
  <c r="AL17" i="59"/>
  <c r="AJ17" i="59"/>
  <c r="AK17" i="59" s="1"/>
  <c r="AG17" i="59"/>
  <c r="AH17" i="59" s="1"/>
  <c r="AI17" i="59" s="1"/>
  <c r="AF17" i="59"/>
  <c r="AD17" i="59"/>
  <c r="AE17" i="59" s="1"/>
  <c r="AC17" i="59"/>
  <c r="AB17" i="59"/>
  <c r="AA17" i="59"/>
  <c r="T17" i="59"/>
  <c r="S17" i="59"/>
  <c r="N17" i="59"/>
  <c r="H17" i="59"/>
  <c r="G17" i="59"/>
  <c r="F17" i="59"/>
  <c r="D17" i="59"/>
  <c r="E17" i="59" s="1"/>
  <c r="AL16" i="59"/>
  <c r="AJ16" i="59"/>
  <c r="AK16" i="59" s="1"/>
  <c r="AG16" i="59"/>
  <c r="AH16" i="59" s="1"/>
  <c r="AI16" i="59" s="1"/>
  <c r="AF16" i="59"/>
  <c r="AD16" i="59"/>
  <c r="AE16" i="59" s="1"/>
  <c r="AC16" i="59"/>
  <c r="AA16" i="59"/>
  <c r="AB16" i="59" s="1"/>
  <c r="T16" i="59"/>
  <c r="S16" i="59"/>
  <c r="N16" i="59"/>
  <c r="G16" i="59"/>
  <c r="H16" i="59" s="1"/>
  <c r="F16" i="59"/>
  <c r="D16" i="59"/>
  <c r="E16" i="59" s="1"/>
  <c r="AL15" i="59"/>
  <c r="AJ15" i="59"/>
  <c r="AK15" i="59" s="1"/>
  <c r="AG15" i="59"/>
  <c r="AH15" i="59" s="1"/>
  <c r="AI15" i="59" s="1"/>
  <c r="AF15" i="59"/>
  <c r="AD15" i="59"/>
  <c r="AE15" i="59" s="1"/>
  <c r="AC15" i="59"/>
  <c r="AA15" i="59"/>
  <c r="AB15" i="59" s="1"/>
  <c r="T15" i="59"/>
  <c r="S15" i="59"/>
  <c r="N15" i="59"/>
  <c r="G15" i="59"/>
  <c r="H15" i="59" s="1"/>
  <c r="F15" i="59"/>
  <c r="D15" i="59"/>
  <c r="E15" i="59" s="1"/>
  <c r="AL14" i="59"/>
  <c r="AJ14" i="59"/>
  <c r="AK14" i="59" s="1"/>
  <c r="AG14" i="59"/>
  <c r="AH14" i="59" s="1"/>
  <c r="AI14" i="59" s="1"/>
  <c r="AF14" i="59"/>
  <c r="AD14" i="59"/>
  <c r="AE14" i="59" s="1"/>
  <c r="AC14" i="59"/>
  <c r="AB14" i="59"/>
  <c r="AA14" i="59"/>
  <c r="T14" i="59"/>
  <c r="S14" i="59"/>
  <c r="N14" i="59"/>
  <c r="G14" i="59"/>
  <c r="H14" i="59" s="1"/>
  <c r="F14" i="59"/>
  <c r="D14" i="59"/>
  <c r="E14" i="59" s="1"/>
  <c r="AL13" i="59"/>
  <c r="AJ13" i="59"/>
  <c r="AK13" i="59" s="1"/>
  <c r="AG13" i="59"/>
  <c r="AH13" i="59" s="1"/>
  <c r="AI13" i="59" s="1"/>
  <c r="AF13" i="59"/>
  <c r="AD13" i="59"/>
  <c r="AE13" i="59" s="1"/>
  <c r="AC13" i="59"/>
  <c r="AB13" i="59"/>
  <c r="AA13" i="59"/>
  <c r="T13" i="59"/>
  <c r="S13" i="59"/>
  <c r="N13" i="59"/>
  <c r="H13" i="59"/>
  <c r="G13" i="59"/>
  <c r="F13" i="59"/>
  <c r="D13" i="59"/>
  <c r="E13" i="59" s="1"/>
  <c r="AL12" i="59"/>
  <c r="AJ12" i="59"/>
  <c r="AK12" i="59" s="1"/>
  <c r="AG12" i="59"/>
  <c r="AH12" i="59" s="1"/>
  <c r="AI12" i="59" s="1"/>
  <c r="AF12" i="59"/>
  <c r="AD12" i="59"/>
  <c r="AE12" i="59" s="1"/>
  <c r="AC12" i="59"/>
  <c r="AA12" i="59"/>
  <c r="AB12" i="59" s="1"/>
  <c r="T12" i="59"/>
  <c r="S12" i="59"/>
  <c r="N12" i="59"/>
  <c r="G12" i="59"/>
  <c r="H12" i="59" s="1"/>
  <c r="F12" i="59"/>
  <c r="D12" i="59"/>
  <c r="E12" i="59" s="1"/>
  <c r="AL11" i="59"/>
  <c r="AJ11" i="59"/>
  <c r="AK11" i="59" s="1"/>
  <c r="AG11" i="59"/>
  <c r="AH11" i="59" s="1"/>
  <c r="AI11" i="59" s="1"/>
  <c r="AF11" i="59"/>
  <c r="AD11" i="59"/>
  <c r="AE11" i="59" s="1"/>
  <c r="AC11" i="59"/>
  <c r="AA11" i="59"/>
  <c r="AB11" i="59" s="1"/>
  <c r="T11" i="59"/>
  <c r="S11" i="59"/>
  <c r="N11" i="59"/>
  <c r="G11" i="59"/>
  <c r="H11" i="59" s="1"/>
  <c r="F11" i="59"/>
  <c r="D11" i="59"/>
  <c r="E11" i="59" s="1"/>
  <c r="AL10" i="59"/>
  <c r="AJ10" i="59"/>
  <c r="AK10" i="59" s="1"/>
  <c r="AG10" i="59"/>
  <c r="AH10" i="59" s="1"/>
  <c r="AI10" i="59" s="1"/>
  <c r="AF10" i="59"/>
  <c r="AD10" i="59"/>
  <c r="AE10" i="59" s="1"/>
  <c r="AC10" i="59"/>
  <c r="AB10" i="59"/>
  <c r="AA10" i="59"/>
  <c r="T10" i="59"/>
  <c r="S10" i="59"/>
  <c r="N10" i="59"/>
  <c r="G10" i="59"/>
  <c r="H10" i="59" s="1"/>
  <c r="F10" i="59"/>
  <c r="D10" i="59"/>
  <c r="E10" i="59" s="1"/>
  <c r="AL9" i="59"/>
  <c r="AJ9" i="59"/>
  <c r="AK9" i="59" s="1"/>
  <c r="AG9" i="59"/>
  <c r="AH9" i="59" s="1"/>
  <c r="AI9" i="59" s="1"/>
  <c r="AF9" i="59"/>
  <c r="AD9" i="59"/>
  <c r="AE9" i="59" s="1"/>
  <c r="AC9" i="59"/>
  <c r="AB9" i="59"/>
  <c r="AA9" i="59"/>
  <c r="T9" i="59"/>
  <c r="S9" i="59"/>
  <c r="N9" i="59"/>
  <c r="G9" i="59"/>
  <c r="H9" i="59" s="1"/>
  <c r="F9" i="59"/>
  <c r="D9" i="59"/>
  <c r="E9" i="59" s="1"/>
  <c r="A9" i="59"/>
  <c r="A10" i="59" s="1"/>
  <c r="A11" i="59" s="1"/>
  <c r="A12" i="59" s="1"/>
  <c r="A13" i="59" s="1"/>
  <c r="A14" i="59" s="1"/>
  <c r="A15" i="59" s="1"/>
  <c r="A16" i="59" s="1"/>
  <c r="A17" i="59" s="1"/>
  <c r="A18" i="59" s="1"/>
  <c r="A19" i="59" s="1"/>
  <c r="A20" i="59" s="1"/>
  <c r="A21" i="59" s="1"/>
  <c r="A22" i="59" s="1"/>
  <c r="A23" i="59" s="1"/>
  <c r="A24" i="59" s="1"/>
  <c r="A25" i="59" s="1"/>
  <c r="A26" i="59" s="1"/>
  <c r="A27" i="59" s="1"/>
  <c r="AL8" i="59"/>
  <c r="AJ8" i="59"/>
  <c r="AK8" i="59" s="1"/>
  <c r="AG8" i="59"/>
  <c r="AH8" i="59" s="1"/>
  <c r="AI8" i="59" s="1"/>
  <c r="AF8" i="59"/>
  <c r="AD8" i="59"/>
  <c r="AE8" i="59" s="1"/>
  <c r="AC8" i="59"/>
  <c r="AB8" i="59"/>
  <c r="AA8" i="59"/>
  <c r="T8" i="59"/>
  <c r="S8" i="59"/>
  <c r="J28" i="59"/>
  <c r="G8" i="59"/>
  <c r="H3" i="59" s="1"/>
  <c r="E8" i="59"/>
  <c r="P3" i="59"/>
  <c r="I28" i="58"/>
  <c r="C28" i="58"/>
  <c r="AL27" i="58"/>
  <c r="AJ27" i="58"/>
  <c r="AK27" i="58" s="1"/>
  <c r="AG27" i="58"/>
  <c r="AH27" i="58" s="1"/>
  <c r="AI27" i="58" s="1"/>
  <c r="AF27" i="58"/>
  <c r="AD27" i="58"/>
  <c r="AE27" i="58" s="1"/>
  <c r="AC27" i="58"/>
  <c r="AB27" i="58"/>
  <c r="AA27" i="58"/>
  <c r="T27" i="58"/>
  <c r="S27" i="58"/>
  <c r="N27" i="58"/>
  <c r="G27" i="58"/>
  <c r="H27" i="58" s="1"/>
  <c r="F27" i="58"/>
  <c r="D27" i="58"/>
  <c r="E27" i="58" s="1"/>
  <c r="AL26" i="58"/>
  <c r="AJ26" i="58"/>
  <c r="AK26" i="58" s="1"/>
  <c r="AG26" i="58"/>
  <c r="AH26" i="58" s="1"/>
  <c r="AI26" i="58" s="1"/>
  <c r="AF26" i="58"/>
  <c r="AD26" i="58"/>
  <c r="AE26" i="58" s="1"/>
  <c r="AC26" i="58"/>
  <c r="AA26" i="58"/>
  <c r="AB26" i="58" s="1"/>
  <c r="T26" i="58"/>
  <c r="S26" i="58"/>
  <c r="N26" i="58"/>
  <c r="G26" i="58"/>
  <c r="H26" i="58" s="1"/>
  <c r="F26" i="58"/>
  <c r="D26" i="58"/>
  <c r="E26" i="58" s="1"/>
  <c r="AL25" i="58"/>
  <c r="AJ25" i="58"/>
  <c r="AK25" i="58" s="1"/>
  <c r="AG25" i="58"/>
  <c r="AH25" i="58" s="1"/>
  <c r="AI25" i="58" s="1"/>
  <c r="AF25" i="58"/>
  <c r="AD25" i="58"/>
  <c r="AE25" i="58" s="1"/>
  <c r="AC25" i="58"/>
  <c r="AB25" i="58"/>
  <c r="AA25" i="58"/>
  <c r="T25" i="58"/>
  <c r="S25" i="58"/>
  <c r="N25" i="58"/>
  <c r="G25" i="58"/>
  <c r="H25" i="58" s="1"/>
  <c r="F25" i="58"/>
  <c r="D25" i="58"/>
  <c r="E25" i="58" s="1"/>
  <c r="AL24" i="58"/>
  <c r="AJ24" i="58"/>
  <c r="AK24" i="58" s="1"/>
  <c r="AG24" i="58"/>
  <c r="AH24" i="58" s="1"/>
  <c r="AI24" i="58" s="1"/>
  <c r="AF24" i="58"/>
  <c r="AD24" i="58"/>
  <c r="AE24" i="58" s="1"/>
  <c r="AC24" i="58"/>
  <c r="AA24" i="58"/>
  <c r="AB24" i="58" s="1"/>
  <c r="T24" i="58"/>
  <c r="S24" i="58"/>
  <c r="N24" i="58"/>
  <c r="G24" i="58"/>
  <c r="H24" i="58" s="1"/>
  <c r="F24" i="58"/>
  <c r="D24" i="58"/>
  <c r="E24" i="58" s="1"/>
  <c r="AL23" i="58"/>
  <c r="AJ23" i="58"/>
  <c r="AK23" i="58" s="1"/>
  <c r="AG23" i="58"/>
  <c r="AH23" i="58" s="1"/>
  <c r="AI23" i="58" s="1"/>
  <c r="AF23" i="58"/>
  <c r="AD23" i="58"/>
  <c r="AE23" i="58" s="1"/>
  <c r="AC23" i="58"/>
  <c r="AB23" i="58"/>
  <c r="AA23" i="58"/>
  <c r="T23" i="58"/>
  <c r="S23" i="58"/>
  <c r="N23" i="58"/>
  <c r="G23" i="58"/>
  <c r="H23" i="58" s="1"/>
  <c r="F23" i="58"/>
  <c r="D23" i="58"/>
  <c r="E23" i="58" s="1"/>
  <c r="AL22" i="58"/>
  <c r="AJ22" i="58"/>
  <c r="AK22" i="58" s="1"/>
  <c r="AG22" i="58"/>
  <c r="AH22" i="58" s="1"/>
  <c r="AI22" i="58" s="1"/>
  <c r="AF22" i="58"/>
  <c r="AD22" i="58"/>
  <c r="AE22" i="58" s="1"/>
  <c r="AC22" i="58"/>
  <c r="AA22" i="58"/>
  <c r="AB22" i="58" s="1"/>
  <c r="T22" i="58"/>
  <c r="S22" i="58"/>
  <c r="N22" i="58"/>
  <c r="G22" i="58"/>
  <c r="H22" i="58" s="1"/>
  <c r="F22" i="58"/>
  <c r="D22" i="58"/>
  <c r="E22" i="58" s="1"/>
  <c r="AL21" i="58"/>
  <c r="AJ21" i="58"/>
  <c r="AK21" i="58" s="1"/>
  <c r="AG21" i="58"/>
  <c r="AH21" i="58" s="1"/>
  <c r="AI21" i="58" s="1"/>
  <c r="AF21" i="58"/>
  <c r="AD21" i="58"/>
  <c r="AE21" i="58" s="1"/>
  <c r="AC21" i="58"/>
  <c r="AB21" i="58"/>
  <c r="AA21" i="58"/>
  <c r="T21" i="58"/>
  <c r="S21" i="58"/>
  <c r="N21" i="58"/>
  <c r="G21" i="58"/>
  <c r="H21" i="58" s="1"/>
  <c r="F21" i="58"/>
  <c r="D21" i="58"/>
  <c r="E21" i="58" s="1"/>
  <c r="AL20" i="58"/>
  <c r="AJ20" i="58"/>
  <c r="AK20" i="58" s="1"/>
  <c r="AG20" i="58"/>
  <c r="AH20" i="58" s="1"/>
  <c r="AI20" i="58" s="1"/>
  <c r="AF20" i="58"/>
  <c r="AD20" i="58"/>
  <c r="AE20" i="58" s="1"/>
  <c r="AC20" i="58"/>
  <c r="AA20" i="58"/>
  <c r="AB20" i="58" s="1"/>
  <c r="T20" i="58"/>
  <c r="S20" i="58"/>
  <c r="N20" i="58"/>
  <c r="G20" i="58"/>
  <c r="H20" i="58" s="1"/>
  <c r="F20" i="58"/>
  <c r="D20" i="58"/>
  <c r="E20" i="58" s="1"/>
  <c r="AL19" i="58"/>
  <c r="AJ19" i="58"/>
  <c r="AK19" i="58" s="1"/>
  <c r="AG19" i="58"/>
  <c r="AH19" i="58" s="1"/>
  <c r="AI19" i="58" s="1"/>
  <c r="AF19" i="58"/>
  <c r="AD19" i="58"/>
  <c r="AE19" i="58" s="1"/>
  <c r="AC19" i="58"/>
  <c r="AA19" i="58"/>
  <c r="AB19" i="58" s="1"/>
  <c r="T19" i="58"/>
  <c r="S19" i="58"/>
  <c r="N19" i="58"/>
  <c r="G19" i="58"/>
  <c r="H19" i="58" s="1"/>
  <c r="F19" i="58"/>
  <c r="D19" i="58"/>
  <c r="E19" i="58" s="1"/>
  <c r="AL18" i="58"/>
  <c r="AJ18" i="58"/>
  <c r="AK18" i="58" s="1"/>
  <c r="AG18" i="58"/>
  <c r="AH18" i="58" s="1"/>
  <c r="AI18" i="58" s="1"/>
  <c r="AF18" i="58"/>
  <c r="AD18" i="58"/>
  <c r="AE18" i="58" s="1"/>
  <c r="AC18" i="58"/>
  <c r="AB18" i="58"/>
  <c r="AA18" i="58"/>
  <c r="T18" i="58"/>
  <c r="S18" i="58"/>
  <c r="N18" i="58"/>
  <c r="G18" i="58"/>
  <c r="H18" i="58" s="1"/>
  <c r="F18" i="58"/>
  <c r="D18" i="58"/>
  <c r="E18" i="58" s="1"/>
  <c r="AL17" i="58"/>
  <c r="AJ17" i="58"/>
  <c r="AK17" i="58" s="1"/>
  <c r="AG17" i="58"/>
  <c r="AH17" i="58" s="1"/>
  <c r="AI17" i="58" s="1"/>
  <c r="AF17" i="58"/>
  <c r="AD17" i="58"/>
  <c r="AE17" i="58" s="1"/>
  <c r="AC17" i="58"/>
  <c r="AB17" i="58"/>
  <c r="AA17" i="58"/>
  <c r="T17" i="58"/>
  <c r="S17" i="58"/>
  <c r="N17" i="58"/>
  <c r="G17" i="58"/>
  <c r="H17" i="58" s="1"/>
  <c r="F17" i="58"/>
  <c r="D17" i="58"/>
  <c r="E17" i="58" s="1"/>
  <c r="AL16" i="58"/>
  <c r="AJ16" i="58"/>
  <c r="AK16" i="58" s="1"/>
  <c r="AG16" i="58"/>
  <c r="AH16" i="58" s="1"/>
  <c r="AI16" i="58" s="1"/>
  <c r="AF16" i="58"/>
  <c r="AD16" i="58"/>
  <c r="AE16" i="58" s="1"/>
  <c r="AC16" i="58"/>
  <c r="AA16" i="58"/>
  <c r="AB16" i="58" s="1"/>
  <c r="T16" i="58"/>
  <c r="S16" i="58"/>
  <c r="N16" i="58"/>
  <c r="G16" i="58"/>
  <c r="H16" i="58" s="1"/>
  <c r="F16" i="58"/>
  <c r="D16" i="58"/>
  <c r="E16" i="58" s="1"/>
  <c r="AL15" i="58"/>
  <c r="AJ15" i="58"/>
  <c r="AK15" i="58" s="1"/>
  <c r="AG15" i="58"/>
  <c r="AH15" i="58" s="1"/>
  <c r="AI15" i="58" s="1"/>
  <c r="AF15" i="58"/>
  <c r="AD15" i="58"/>
  <c r="AE15" i="58" s="1"/>
  <c r="AC15" i="58"/>
  <c r="AA15" i="58"/>
  <c r="AB15" i="58" s="1"/>
  <c r="T15" i="58"/>
  <c r="S15" i="58"/>
  <c r="N15" i="58"/>
  <c r="G15" i="58"/>
  <c r="H15" i="58" s="1"/>
  <c r="F15" i="58"/>
  <c r="D15" i="58"/>
  <c r="E15" i="58" s="1"/>
  <c r="AL14" i="58"/>
  <c r="AJ14" i="58"/>
  <c r="AK14" i="58" s="1"/>
  <c r="AG14" i="58"/>
  <c r="AH14" i="58" s="1"/>
  <c r="AI14" i="58" s="1"/>
  <c r="AF14" i="58"/>
  <c r="AD14" i="58"/>
  <c r="AE14" i="58" s="1"/>
  <c r="AC14" i="58"/>
  <c r="AB14" i="58"/>
  <c r="AA14" i="58"/>
  <c r="T14" i="58"/>
  <c r="S14" i="58"/>
  <c r="N14" i="58"/>
  <c r="G14" i="58"/>
  <c r="H14" i="58" s="1"/>
  <c r="F14" i="58"/>
  <c r="D14" i="58"/>
  <c r="E14" i="58" s="1"/>
  <c r="AL13" i="58"/>
  <c r="AJ13" i="58"/>
  <c r="AK13" i="58" s="1"/>
  <c r="AG13" i="58"/>
  <c r="AH13" i="58" s="1"/>
  <c r="AI13" i="58" s="1"/>
  <c r="AF13" i="58"/>
  <c r="AD13" i="58"/>
  <c r="AE13" i="58" s="1"/>
  <c r="AC13" i="58"/>
  <c r="AB13" i="58"/>
  <c r="AA13" i="58"/>
  <c r="T13" i="58"/>
  <c r="S13" i="58"/>
  <c r="N13" i="58"/>
  <c r="G13" i="58"/>
  <c r="H13" i="58" s="1"/>
  <c r="F13" i="58"/>
  <c r="D13" i="58"/>
  <c r="E13" i="58" s="1"/>
  <c r="AL12" i="58"/>
  <c r="AJ12" i="58"/>
  <c r="AK12" i="58" s="1"/>
  <c r="AG12" i="58"/>
  <c r="AH12" i="58" s="1"/>
  <c r="AI12" i="58" s="1"/>
  <c r="AF12" i="58"/>
  <c r="AD12" i="58"/>
  <c r="AE12" i="58" s="1"/>
  <c r="AC12" i="58"/>
  <c r="AA12" i="58"/>
  <c r="AB12" i="58" s="1"/>
  <c r="T12" i="58"/>
  <c r="S12" i="58"/>
  <c r="N12" i="58"/>
  <c r="G12" i="58"/>
  <c r="H12" i="58" s="1"/>
  <c r="F12" i="58"/>
  <c r="D12" i="58"/>
  <c r="E12" i="58" s="1"/>
  <c r="AL11" i="58"/>
  <c r="AJ11" i="58"/>
  <c r="AK11" i="58" s="1"/>
  <c r="AG11" i="58"/>
  <c r="AH11" i="58" s="1"/>
  <c r="AI11" i="58" s="1"/>
  <c r="AF11" i="58"/>
  <c r="AD11" i="58"/>
  <c r="AE11" i="58" s="1"/>
  <c r="AC11" i="58"/>
  <c r="AA11" i="58"/>
  <c r="AB11" i="58" s="1"/>
  <c r="T11" i="58"/>
  <c r="S11" i="58"/>
  <c r="N11" i="58"/>
  <c r="G11" i="58"/>
  <c r="H11" i="58" s="1"/>
  <c r="F11" i="58"/>
  <c r="D11" i="58"/>
  <c r="E11" i="58" s="1"/>
  <c r="AL10" i="58"/>
  <c r="AJ10" i="58"/>
  <c r="AK10" i="58" s="1"/>
  <c r="AG10" i="58"/>
  <c r="AH10" i="58" s="1"/>
  <c r="AI10" i="58" s="1"/>
  <c r="AF10" i="58"/>
  <c r="AD10" i="58"/>
  <c r="AE10" i="58" s="1"/>
  <c r="AC10" i="58"/>
  <c r="AB10" i="58"/>
  <c r="AA10" i="58"/>
  <c r="T10" i="58"/>
  <c r="S10" i="58"/>
  <c r="N10" i="58"/>
  <c r="G10" i="58"/>
  <c r="H10" i="58" s="1"/>
  <c r="F10" i="58"/>
  <c r="D10" i="58"/>
  <c r="E10" i="58" s="1"/>
  <c r="AL9" i="58"/>
  <c r="AJ9" i="58"/>
  <c r="AK9" i="58" s="1"/>
  <c r="AG9" i="58"/>
  <c r="AH9" i="58" s="1"/>
  <c r="AI9" i="58" s="1"/>
  <c r="AF9" i="58"/>
  <c r="AD9" i="58"/>
  <c r="AE9" i="58" s="1"/>
  <c r="AC9" i="58"/>
  <c r="AB9" i="58"/>
  <c r="AA9" i="58"/>
  <c r="T9" i="58"/>
  <c r="S9" i="58"/>
  <c r="N9" i="58"/>
  <c r="G9" i="58"/>
  <c r="H9" i="58" s="1"/>
  <c r="F9" i="58"/>
  <c r="D9" i="58"/>
  <c r="E9" i="58" s="1"/>
  <c r="A9" i="58"/>
  <c r="A10" i="58" s="1"/>
  <c r="A11" i="58" s="1"/>
  <c r="A12" i="58" s="1"/>
  <c r="A13" i="58" s="1"/>
  <c r="A14" i="58" s="1"/>
  <c r="A15" i="58" s="1"/>
  <c r="A16" i="58" s="1"/>
  <c r="A17" i="58" s="1"/>
  <c r="A18" i="58" s="1"/>
  <c r="A19" i="58" s="1"/>
  <c r="A20" i="58" s="1"/>
  <c r="A21" i="58" s="1"/>
  <c r="A22" i="58" s="1"/>
  <c r="A23" i="58" s="1"/>
  <c r="A24" i="58" s="1"/>
  <c r="A25" i="58" s="1"/>
  <c r="A26" i="58" s="1"/>
  <c r="A27" i="58" s="1"/>
  <c r="AL8" i="58"/>
  <c r="AJ8" i="58"/>
  <c r="AK8" i="58" s="1"/>
  <c r="AG8" i="58"/>
  <c r="AH8" i="58" s="1"/>
  <c r="AI8" i="58" s="1"/>
  <c r="AF8" i="58"/>
  <c r="AD8" i="58"/>
  <c r="AE8" i="58" s="1"/>
  <c r="AC8" i="58"/>
  <c r="AB8" i="58"/>
  <c r="AA8" i="58"/>
  <c r="T8" i="58"/>
  <c r="S8" i="58"/>
  <c r="J28" i="58"/>
  <c r="G8" i="58"/>
  <c r="H3" i="58" s="1"/>
  <c r="E8" i="58"/>
  <c r="P3" i="58"/>
  <c r="I28" i="57"/>
  <c r="C28" i="57"/>
  <c r="AL27" i="57"/>
  <c r="AJ27" i="57"/>
  <c r="AK27" i="57" s="1"/>
  <c r="AG27" i="57"/>
  <c r="AH27" i="57" s="1"/>
  <c r="AI27" i="57" s="1"/>
  <c r="AF27" i="57"/>
  <c r="AD27" i="57"/>
  <c r="AE27" i="57" s="1"/>
  <c r="AC27" i="57"/>
  <c r="AB27" i="57"/>
  <c r="AA27" i="57"/>
  <c r="T27" i="57"/>
  <c r="S27" i="57"/>
  <c r="N27" i="57"/>
  <c r="G27" i="57"/>
  <c r="H27" i="57" s="1"/>
  <c r="F27" i="57"/>
  <c r="D27" i="57"/>
  <c r="E27" i="57" s="1"/>
  <c r="AL26" i="57"/>
  <c r="AJ26" i="57"/>
  <c r="AK26" i="57" s="1"/>
  <c r="AG26" i="57"/>
  <c r="AH26" i="57" s="1"/>
  <c r="AI26" i="57" s="1"/>
  <c r="AF26" i="57"/>
  <c r="AD26" i="57"/>
  <c r="AE26" i="57" s="1"/>
  <c r="AC26" i="57"/>
  <c r="AA26" i="57"/>
  <c r="AB26" i="57" s="1"/>
  <c r="T26" i="57"/>
  <c r="S26" i="57"/>
  <c r="N26" i="57"/>
  <c r="G26" i="57"/>
  <c r="H26" i="57" s="1"/>
  <c r="F26" i="57"/>
  <c r="D26" i="57"/>
  <c r="E26" i="57" s="1"/>
  <c r="AL25" i="57"/>
  <c r="AJ25" i="57"/>
  <c r="AK25" i="57" s="1"/>
  <c r="AG25" i="57"/>
  <c r="AH25" i="57" s="1"/>
  <c r="AI25" i="57" s="1"/>
  <c r="AF25" i="57"/>
  <c r="AD25" i="57"/>
  <c r="AE25" i="57" s="1"/>
  <c r="AC25" i="57"/>
  <c r="AB25" i="57"/>
  <c r="AA25" i="57"/>
  <c r="T25" i="57"/>
  <c r="S25" i="57"/>
  <c r="N25" i="57"/>
  <c r="G25" i="57"/>
  <c r="H25" i="57" s="1"/>
  <c r="F25" i="57"/>
  <c r="D25" i="57"/>
  <c r="E25" i="57" s="1"/>
  <c r="AL24" i="57"/>
  <c r="AJ24" i="57"/>
  <c r="AK24" i="57" s="1"/>
  <c r="AG24" i="57"/>
  <c r="AH24" i="57" s="1"/>
  <c r="AI24" i="57" s="1"/>
  <c r="AF24" i="57"/>
  <c r="AD24" i="57"/>
  <c r="AE24" i="57" s="1"/>
  <c r="AC24" i="57"/>
  <c r="AA24" i="57"/>
  <c r="AB24" i="57" s="1"/>
  <c r="T24" i="57"/>
  <c r="S24" i="57"/>
  <c r="N24" i="57"/>
  <c r="G24" i="57"/>
  <c r="H24" i="57" s="1"/>
  <c r="F24" i="57"/>
  <c r="D24" i="57"/>
  <c r="E24" i="57" s="1"/>
  <c r="AL23" i="57"/>
  <c r="AJ23" i="57"/>
  <c r="AK23" i="57" s="1"/>
  <c r="AG23" i="57"/>
  <c r="AH23" i="57" s="1"/>
  <c r="AI23" i="57" s="1"/>
  <c r="AF23" i="57"/>
  <c r="AD23" i="57"/>
  <c r="AE23" i="57" s="1"/>
  <c r="AC23" i="57"/>
  <c r="AB23" i="57"/>
  <c r="AA23" i="57"/>
  <c r="T23" i="57"/>
  <c r="S23" i="57"/>
  <c r="N23" i="57"/>
  <c r="G23" i="57"/>
  <c r="H23" i="57" s="1"/>
  <c r="F23" i="57"/>
  <c r="D23" i="57"/>
  <c r="E23" i="57" s="1"/>
  <c r="AL22" i="57"/>
  <c r="AJ22" i="57"/>
  <c r="AK22" i="57" s="1"/>
  <c r="AG22" i="57"/>
  <c r="AH22" i="57" s="1"/>
  <c r="AI22" i="57" s="1"/>
  <c r="AF22" i="57"/>
  <c r="AD22" i="57"/>
  <c r="AE22" i="57" s="1"/>
  <c r="AC22" i="57"/>
  <c r="AA22" i="57"/>
  <c r="AB22" i="57" s="1"/>
  <c r="T22" i="57"/>
  <c r="S22" i="57"/>
  <c r="N22" i="57"/>
  <c r="G22" i="57"/>
  <c r="H22" i="57" s="1"/>
  <c r="F22" i="57"/>
  <c r="D22" i="57"/>
  <c r="E22" i="57" s="1"/>
  <c r="AL21" i="57"/>
  <c r="AJ21" i="57"/>
  <c r="AK21" i="57" s="1"/>
  <c r="AG21" i="57"/>
  <c r="AH21" i="57" s="1"/>
  <c r="AI21" i="57" s="1"/>
  <c r="AF21" i="57"/>
  <c r="AD21" i="57"/>
  <c r="AE21" i="57" s="1"/>
  <c r="AC21" i="57"/>
  <c r="AB21" i="57"/>
  <c r="AA21" i="57"/>
  <c r="T21" i="57"/>
  <c r="S21" i="57"/>
  <c r="N21" i="57"/>
  <c r="G21" i="57"/>
  <c r="H21" i="57" s="1"/>
  <c r="F21" i="57"/>
  <c r="D21" i="57"/>
  <c r="E21" i="57" s="1"/>
  <c r="AL20" i="57"/>
  <c r="AJ20" i="57"/>
  <c r="AK20" i="57" s="1"/>
  <c r="AG20" i="57"/>
  <c r="AH20" i="57" s="1"/>
  <c r="AI20" i="57" s="1"/>
  <c r="AF20" i="57"/>
  <c r="AD20" i="57"/>
  <c r="AE20" i="57" s="1"/>
  <c r="AC20" i="57"/>
  <c r="AA20" i="57"/>
  <c r="AB20" i="57" s="1"/>
  <c r="T20" i="57"/>
  <c r="S20" i="57"/>
  <c r="N20" i="57"/>
  <c r="H20" i="57"/>
  <c r="G20" i="57"/>
  <c r="F20" i="57"/>
  <c r="D20" i="57"/>
  <c r="E20" i="57" s="1"/>
  <c r="AL19" i="57"/>
  <c r="AJ19" i="57"/>
  <c r="AK19" i="57" s="1"/>
  <c r="AG19" i="57"/>
  <c r="AH19" i="57" s="1"/>
  <c r="AI19" i="57" s="1"/>
  <c r="AF19" i="57"/>
  <c r="AD19" i="57"/>
  <c r="AE19" i="57" s="1"/>
  <c r="AC19" i="57"/>
  <c r="AA19" i="57"/>
  <c r="AB19" i="57" s="1"/>
  <c r="T19" i="57"/>
  <c r="S19" i="57"/>
  <c r="N19" i="57"/>
  <c r="G19" i="57"/>
  <c r="H19" i="57" s="1"/>
  <c r="F19" i="57"/>
  <c r="D19" i="57"/>
  <c r="E19" i="57" s="1"/>
  <c r="AL18" i="57"/>
  <c r="AJ18" i="57"/>
  <c r="AK18" i="57" s="1"/>
  <c r="AG18" i="57"/>
  <c r="AH18" i="57" s="1"/>
  <c r="AI18" i="57" s="1"/>
  <c r="AF18" i="57"/>
  <c r="AD18" i="57"/>
  <c r="AE18" i="57" s="1"/>
  <c r="AC18" i="57"/>
  <c r="AB18" i="57"/>
  <c r="AA18" i="57"/>
  <c r="T18" i="57"/>
  <c r="S18" i="57"/>
  <c r="N18" i="57"/>
  <c r="G18" i="57"/>
  <c r="H18" i="57" s="1"/>
  <c r="F18" i="57"/>
  <c r="D18" i="57"/>
  <c r="E18" i="57" s="1"/>
  <c r="AL17" i="57"/>
  <c r="AJ17" i="57"/>
  <c r="AK17" i="57" s="1"/>
  <c r="AG17" i="57"/>
  <c r="AH17" i="57" s="1"/>
  <c r="AI17" i="57" s="1"/>
  <c r="AF17" i="57"/>
  <c r="AD17" i="57"/>
  <c r="AE17" i="57" s="1"/>
  <c r="AC17" i="57"/>
  <c r="AB17" i="57"/>
  <c r="AA17" i="57"/>
  <c r="T17" i="57"/>
  <c r="S17" i="57"/>
  <c r="N17" i="57"/>
  <c r="G17" i="57"/>
  <c r="H17" i="57" s="1"/>
  <c r="F17" i="57"/>
  <c r="D17" i="57"/>
  <c r="E17" i="57" s="1"/>
  <c r="AL16" i="57"/>
  <c r="AJ16" i="57"/>
  <c r="AK16" i="57" s="1"/>
  <c r="AG16" i="57"/>
  <c r="AH16" i="57" s="1"/>
  <c r="AI16" i="57" s="1"/>
  <c r="AF16" i="57"/>
  <c r="AD16" i="57"/>
  <c r="AE16" i="57" s="1"/>
  <c r="AC16" i="57"/>
  <c r="AA16" i="57"/>
  <c r="AB16" i="57" s="1"/>
  <c r="T16" i="57"/>
  <c r="S16" i="57"/>
  <c r="N16" i="57"/>
  <c r="G16" i="57"/>
  <c r="H16" i="57" s="1"/>
  <c r="F16" i="57"/>
  <c r="D16" i="57"/>
  <c r="E16" i="57" s="1"/>
  <c r="AL15" i="57"/>
  <c r="AJ15" i="57"/>
  <c r="AK15" i="57" s="1"/>
  <c r="AG15" i="57"/>
  <c r="AH15" i="57" s="1"/>
  <c r="AI15" i="57" s="1"/>
  <c r="AF15" i="57"/>
  <c r="AD15" i="57"/>
  <c r="AE15" i="57" s="1"/>
  <c r="AC15" i="57"/>
  <c r="AA15" i="57"/>
  <c r="AB15" i="57" s="1"/>
  <c r="T15" i="57"/>
  <c r="S15" i="57"/>
  <c r="N15" i="57"/>
  <c r="G15" i="57"/>
  <c r="H15" i="57" s="1"/>
  <c r="F15" i="57"/>
  <c r="D15" i="57"/>
  <c r="E15" i="57" s="1"/>
  <c r="AL14" i="57"/>
  <c r="AJ14" i="57"/>
  <c r="AK14" i="57" s="1"/>
  <c r="AG14" i="57"/>
  <c r="AH14" i="57" s="1"/>
  <c r="AI14" i="57" s="1"/>
  <c r="AF14" i="57"/>
  <c r="AD14" i="57"/>
  <c r="AE14" i="57" s="1"/>
  <c r="AC14" i="57"/>
  <c r="AB14" i="57"/>
  <c r="AA14" i="57"/>
  <c r="T14" i="57"/>
  <c r="S14" i="57"/>
  <c r="N14" i="57"/>
  <c r="G14" i="57"/>
  <c r="H14" i="57" s="1"/>
  <c r="F14" i="57"/>
  <c r="D14" i="57"/>
  <c r="E14" i="57" s="1"/>
  <c r="AL13" i="57"/>
  <c r="AJ13" i="57"/>
  <c r="AK13" i="57" s="1"/>
  <c r="AG13" i="57"/>
  <c r="AH13" i="57" s="1"/>
  <c r="AI13" i="57" s="1"/>
  <c r="AF13" i="57"/>
  <c r="AD13" i="57"/>
  <c r="AE13" i="57" s="1"/>
  <c r="AC13" i="57"/>
  <c r="AB13" i="57"/>
  <c r="AA13" i="57"/>
  <c r="T13" i="57"/>
  <c r="S13" i="57"/>
  <c r="N13" i="57"/>
  <c r="G13" i="57"/>
  <c r="H13" i="57" s="1"/>
  <c r="F13" i="57"/>
  <c r="D13" i="57"/>
  <c r="E13" i="57" s="1"/>
  <c r="AL12" i="57"/>
  <c r="AJ12" i="57"/>
  <c r="AK12" i="57" s="1"/>
  <c r="AG12" i="57"/>
  <c r="AH12" i="57" s="1"/>
  <c r="AI12" i="57" s="1"/>
  <c r="AF12" i="57"/>
  <c r="AD12" i="57"/>
  <c r="AE12" i="57" s="1"/>
  <c r="AC12" i="57"/>
  <c r="AA12" i="57"/>
  <c r="AB12" i="57" s="1"/>
  <c r="T12" i="57"/>
  <c r="S12" i="57"/>
  <c r="N12" i="57"/>
  <c r="G12" i="57"/>
  <c r="H12" i="57" s="1"/>
  <c r="F12" i="57"/>
  <c r="D12" i="57"/>
  <c r="E12" i="57" s="1"/>
  <c r="AL11" i="57"/>
  <c r="AJ11" i="57"/>
  <c r="AK11" i="57" s="1"/>
  <c r="AG11" i="57"/>
  <c r="AH11" i="57" s="1"/>
  <c r="AI11" i="57" s="1"/>
  <c r="AF11" i="57"/>
  <c r="AD11" i="57"/>
  <c r="AE11" i="57" s="1"/>
  <c r="AC11" i="57"/>
  <c r="AA11" i="57"/>
  <c r="AB11" i="57" s="1"/>
  <c r="T11" i="57"/>
  <c r="S11" i="57"/>
  <c r="N11" i="57"/>
  <c r="G11" i="57"/>
  <c r="H11" i="57" s="1"/>
  <c r="F11" i="57"/>
  <c r="D11" i="57"/>
  <c r="E11" i="57" s="1"/>
  <c r="AL10" i="57"/>
  <c r="AJ10" i="57"/>
  <c r="AK10" i="57" s="1"/>
  <c r="AG10" i="57"/>
  <c r="AH10" i="57" s="1"/>
  <c r="AI10" i="57" s="1"/>
  <c r="AF10" i="57"/>
  <c r="AD10" i="57"/>
  <c r="AE10" i="57" s="1"/>
  <c r="AC10" i="57"/>
  <c r="AB10" i="57"/>
  <c r="AA10" i="57"/>
  <c r="T10" i="57"/>
  <c r="S10" i="57"/>
  <c r="N10" i="57"/>
  <c r="G10" i="57"/>
  <c r="H10" i="57" s="1"/>
  <c r="F10" i="57"/>
  <c r="D10" i="57"/>
  <c r="E10" i="57" s="1"/>
  <c r="AL9" i="57"/>
  <c r="AJ9" i="57"/>
  <c r="AK9" i="57" s="1"/>
  <c r="AG9" i="57"/>
  <c r="AH9" i="57" s="1"/>
  <c r="AI9" i="57" s="1"/>
  <c r="AF9" i="57"/>
  <c r="AD9" i="57"/>
  <c r="AE9" i="57" s="1"/>
  <c r="AC9" i="57"/>
  <c r="AB9" i="57"/>
  <c r="AA9" i="57"/>
  <c r="T9" i="57"/>
  <c r="S9" i="57"/>
  <c r="N9" i="57"/>
  <c r="G9" i="57"/>
  <c r="H9" i="57" s="1"/>
  <c r="F9" i="57"/>
  <c r="D9" i="57"/>
  <c r="E9" i="57" s="1"/>
  <c r="A9" i="57"/>
  <c r="A10" i="57" s="1"/>
  <c r="A11" i="57" s="1"/>
  <c r="A12" i="57" s="1"/>
  <c r="A13" i="57" s="1"/>
  <c r="A14" i="57" s="1"/>
  <c r="A15" i="57" s="1"/>
  <c r="A16" i="57" s="1"/>
  <c r="A17" i="57" s="1"/>
  <c r="A18" i="57" s="1"/>
  <c r="A19" i="57" s="1"/>
  <c r="A20" i="57" s="1"/>
  <c r="A21" i="57" s="1"/>
  <c r="A22" i="57" s="1"/>
  <c r="A23" i="57" s="1"/>
  <c r="A24" i="57" s="1"/>
  <c r="A25" i="57" s="1"/>
  <c r="A26" i="57" s="1"/>
  <c r="A27" i="57" s="1"/>
  <c r="AL8" i="57"/>
  <c r="AJ8" i="57"/>
  <c r="AK8" i="57" s="1"/>
  <c r="AG8" i="57"/>
  <c r="AH8" i="57" s="1"/>
  <c r="AI8" i="57" s="1"/>
  <c r="AF8" i="57"/>
  <c r="AD8" i="57"/>
  <c r="AE8" i="57" s="1"/>
  <c r="AC8" i="57"/>
  <c r="AB8" i="57"/>
  <c r="AA8" i="57"/>
  <c r="T8" i="57"/>
  <c r="S8" i="57"/>
  <c r="G8" i="57"/>
  <c r="H3" i="57" s="1"/>
  <c r="E8" i="57"/>
  <c r="P3" i="57"/>
  <c r="I28" i="56"/>
  <c r="C28" i="56"/>
  <c r="AL27" i="56"/>
  <c r="AJ27" i="56"/>
  <c r="AK27" i="56" s="1"/>
  <c r="AG27" i="56"/>
  <c r="AH27" i="56" s="1"/>
  <c r="AI27" i="56" s="1"/>
  <c r="AF27" i="56"/>
  <c r="AD27" i="56"/>
  <c r="AE27" i="56" s="1"/>
  <c r="AC27" i="56"/>
  <c r="AB27" i="56"/>
  <c r="AA27" i="56"/>
  <c r="T27" i="56"/>
  <c r="S27" i="56"/>
  <c r="N27" i="56"/>
  <c r="G27" i="56"/>
  <c r="H27" i="56" s="1"/>
  <c r="F27" i="56"/>
  <c r="D27" i="56"/>
  <c r="E27" i="56" s="1"/>
  <c r="AL26" i="56"/>
  <c r="AJ26" i="56"/>
  <c r="AK26" i="56" s="1"/>
  <c r="AG26" i="56"/>
  <c r="AH26" i="56" s="1"/>
  <c r="AI26" i="56" s="1"/>
  <c r="AF26" i="56"/>
  <c r="AD26" i="56"/>
  <c r="AE26" i="56" s="1"/>
  <c r="AC26" i="56"/>
  <c r="AA26" i="56"/>
  <c r="AB26" i="56" s="1"/>
  <c r="T26" i="56"/>
  <c r="S26" i="56"/>
  <c r="N26" i="56"/>
  <c r="H26" i="56"/>
  <c r="G26" i="56"/>
  <c r="F26" i="56"/>
  <c r="D26" i="56"/>
  <c r="E26" i="56" s="1"/>
  <c r="AL25" i="56"/>
  <c r="AJ25" i="56"/>
  <c r="AK25" i="56" s="1"/>
  <c r="AG25" i="56"/>
  <c r="AH25" i="56" s="1"/>
  <c r="AI25" i="56" s="1"/>
  <c r="AF25" i="56"/>
  <c r="AD25" i="56"/>
  <c r="AE25" i="56" s="1"/>
  <c r="AC25" i="56"/>
  <c r="AA25" i="56"/>
  <c r="AB25" i="56" s="1"/>
  <c r="T25" i="56"/>
  <c r="S25" i="56"/>
  <c r="N25" i="56"/>
  <c r="G25" i="56"/>
  <c r="H25" i="56" s="1"/>
  <c r="F25" i="56"/>
  <c r="D25" i="56"/>
  <c r="E25" i="56" s="1"/>
  <c r="AL24" i="56"/>
  <c r="AJ24" i="56"/>
  <c r="AK24" i="56" s="1"/>
  <c r="AG24" i="56"/>
  <c r="AH24" i="56" s="1"/>
  <c r="AI24" i="56" s="1"/>
  <c r="AF24" i="56"/>
  <c r="AD24" i="56"/>
  <c r="AE24" i="56" s="1"/>
  <c r="AC24" i="56"/>
  <c r="AB24" i="56"/>
  <c r="AA24" i="56"/>
  <c r="T24" i="56"/>
  <c r="S24" i="56"/>
  <c r="N24" i="56"/>
  <c r="G24" i="56"/>
  <c r="H24" i="56" s="1"/>
  <c r="F24" i="56"/>
  <c r="D24" i="56"/>
  <c r="E24" i="56" s="1"/>
  <c r="AL23" i="56"/>
  <c r="AJ23" i="56"/>
  <c r="AK23" i="56" s="1"/>
  <c r="AG23" i="56"/>
  <c r="AH23" i="56" s="1"/>
  <c r="AI23" i="56" s="1"/>
  <c r="AF23" i="56"/>
  <c r="AD23" i="56"/>
  <c r="AE23" i="56" s="1"/>
  <c r="AC23" i="56"/>
  <c r="AB23" i="56"/>
  <c r="AA23" i="56"/>
  <c r="T23" i="56"/>
  <c r="S23" i="56"/>
  <c r="N23" i="56"/>
  <c r="G23" i="56"/>
  <c r="H23" i="56" s="1"/>
  <c r="F23" i="56"/>
  <c r="D23" i="56"/>
  <c r="E23" i="56" s="1"/>
  <c r="AL22" i="56"/>
  <c r="AJ22" i="56"/>
  <c r="AK22" i="56" s="1"/>
  <c r="AG22" i="56"/>
  <c r="AH22" i="56" s="1"/>
  <c r="AI22" i="56" s="1"/>
  <c r="AF22" i="56"/>
  <c r="AD22" i="56"/>
  <c r="AE22" i="56" s="1"/>
  <c r="AC22" i="56"/>
  <c r="AA22" i="56"/>
  <c r="AB22" i="56" s="1"/>
  <c r="T22" i="56"/>
  <c r="S22" i="56"/>
  <c r="N22" i="56"/>
  <c r="G22" i="56"/>
  <c r="H22" i="56" s="1"/>
  <c r="F22" i="56"/>
  <c r="D22" i="56"/>
  <c r="E22" i="56" s="1"/>
  <c r="AL21" i="56"/>
  <c r="AJ21" i="56"/>
  <c r="AK21" i="56" s="1"/>
  <c r="AG21" i="56"/>
  <c r="AH21" i="56" s="1"/>
  <c r="AI21" i="56" s="1"/>
  <c r="AF21" i="56"/>
  <c r="AD21" i="56"/>
  <c r="AE21" i="56" s="1"/>
  <c r="AC21" i="56"/>
  <c r="AA21" i="56"/>
  <c r="AB21" i="56" s="1"/>
  <c r="T21" i="56"/>
  <c r="S21" i="56"/>
  <c r="N21" i="56"/>
  <c r="G21" i="56"/>
  <c r="H21" i="56" s="1"/>
  <c r="F21" i="56"/>
  <c r="D21" i="56"/>
  <c r="E21" i="56" s="1"/>
  <c r="AL20" i="56"/>
  <c r="AJ20" i="56"/>
  <c r="AK20" i="56" s="1"/>
  <c r="AG20" i="56"/>
  <c r="AH20" i="56" s="1"/>
  <c r="AI20" i="56" s="1"/>
  <c r="AF20" i="56"/>
  <c r="AD20" i="56"/>
  <c r="AE20" i="56" s="1"/>
  <c r="AC20" i="56"/>
  <c r="AB20" i="56"/>
  <c r="AA20" i="56"/>
  <c r="T20" i="56"/>
  <c r="S20" i="56"/>
  <c r="N20" i="56"/>
  <c r="G20" i="56"/>
  <c r="H20" i="56" s="1"/>
  <c r="F20" i="56"/>
  <c r="D20" i="56"/>
  <c r="E20" i="56" s="1"/>
  <c r="AL19" i="56"/>
  <c r="AJ19" i="56"/>
  <c r="AK19" i="56" s="1"/>
  <c r="AG19" i="56"/>
  <c r="AH19" i="56" s="1"/>
  <c r="AI19" i="56" s="1"/>
  <c r="AF19" i="56"/>
  <c r="AD19" i="56"/>
  <c r="AE19" i="56" s="1"/>
  <c r="AC19" i="56"/>
  <c r="AB19" i="56"/>
  <c r="AA19" i="56"/>
  <c r="T19" i="56"/>
  <c r="S19" i="56"/>
  <c r="N19" i="56"/>
  <c r="G19" i="56"/>
  <c r="H19" i="56" s="1"/>
  <c r="F19" i="56"/>
  <c r="D19" i="56"/>
  <c r="E19" i="56" s="1"/>
  <c r="AL18" i="56"/>
  <c r="AJ18" i="56"/>
  <c r="AK18" i="56" s="1"/>
  <c r="AG18" i="56"/>
  <c r="AH18" i="56" s="1"/>
  <c r="AI18" i="56" s="1"/>
  <c r="AF18" i="56"/>
  <c r="AD18" i="56"/>
  <c r="AE18" i="56" s="1"/>
  <c r="AC18" i="56"/>
  <c r="AA18" i="56"/>
  <c r="AB18" i="56" s="1"/>
  <c r="T18" i="56"/>
  <c r="S18" i="56"/>
  <c r="N18" i="56"/>
  <c r="G18" i="56"/>
  <c r="H18" i="56" s="1"/>
  <c r="F18" i="56"/>
  <c r="D18" i="56"/>
  <c r="E18" i="56" s="1"/>
  <c r="AL17" i="56"/>
  <c r="AJ17" i="56"/>
  <c r="AK17" i="56" s="1"/>
  <c r="AG17" i="56"/>
  <c r="AH17" i="56" s="1"/>
  <c r="AI17" i="56" s="1"/>
  <c r="AF17" i="56"/>
  <c r="AD17" i="56"/>
  <c r="AE17" i="56" s="1"/>
  <c r="AC17" i="56"/>
  <c r="AA17" i="56"/>
  <c r="AB17" i="56" s="1"/>
  <c r="T17" i="56"/>
  <c r="S17" i="56"/>
  <c r="N17" i="56"/>
  <c r="G17" i="56"/>
  <c r="H17" i="56" s="1"/>
  <c r="F17" i="56"/>
  <c r="D17" i="56"/>
  <c r="E17" i="56" s="1"/>
  <c r="AL16" i="56"/>
  <c r="AJ16" i="56"/>
  <c r="AK16" i="56" s="1"/>
  <c r="AG16" i="56"/>
  <c r="AH16" i="56" s="1"/>
  <c r="AI16" i="56" s="1"/>
  <c r="AF16" i="56"/>
  <c r="AD16" i="56"/>
  <c r="AE16" i="56" s="1"/>
  <c r="AC16" i="56"/>
  <c r="AB16" i="56"/>
  <c r="AA16" i="56"/>
  <c r="T16" i="56"/>
  <c r="S16" i="56"/>
  <c r="N16" i="56"/>
  <c r="G16" i="56"/>
  <c r="H16" i="56" s="1"/>
  <c r="F16" i="56"/>
  <c r="D16" i="56"/>
  <c r="E16" i="56" s="1"/>
  <c r="AL15" i="56"/>
  <c r="AJ15" i="56"/>
  <c r="AK15" i="56" s="1"/>
  <c r="AG15" i="56"/>
  <c r="AH15" i="56" s="1"/>
  <c r="AI15" i="56" s="1"/>
  <c r="AF15" i="56"/>
  <c r="AD15" i="56"/>
  <c r="AE15" i="56" s="1"/>
  <c r="AC15" i="56"/>
  <c r="AB15" i="56"/>
  <c r="AA15" i="56"/>
  <c r="T15" i="56"/>
  <c r="S15" i="56"/>
  <c r="N15" i="56"/>
  <c r="G15" i="56"/>
  <c r="H15" i="56" s="1"/>
  <c r="F15" i="56"/>
  <c r="D15" i="56"/>
  <c r="E15" i="56" s="1"/>
  <c r="AL14" i="56"/>
  <c r="AJ14" i="56"/>
  <c r="AK14" i="56" s="1"/>
  <c r="AG14" i="56"/>
  <c r="AH14" i="56" s="1"/>
  <c r="AI14" i="56" s="1"/>
  <c r="AF14" i="56"/>
  <c r="AD14" i="56"/>
  <c r="AE14" i="56" s="1"/>
  <c r="AC14" i="56"/>
  <c r="AA14" i="56"/>
  <c r="AB14" i="56" s="1"/>
  <c r="T14" i="56"/>
  <c r="S14" i="56"/>
  <c r="N14" i="56"/>
  <c r="H14" i="56"/>
  <c r="G14" i="56"/>
  <c r="F14" i="56"/>
  <c r="D14" i="56"/>
  <c r="E14" i="56" s="1"/>
  <c r="AL13" i="56"/>
  <c r="AJ13" i="56"/>
  <c r="AK13" i="56" s="1"/>
  <c r="AG13" i="56"/>
  <c r="AH13" i="56" s="1"/>
  <c r="AI13" i="56" s="1"/>
  <c r="AF13" i="56"/>
  <c r="AD13" i="56"/>
  <c r="AE13" i="56" s="1"/>
  <c r="AC13" i="56"/>
  <c r="AA13" i="56"/>
  <c r="AB13" i="56" s="1"/>
  <c r="T13" i="56"/>
  <c r="S13" i="56"/>
  <c r="N13" i="56"/>
  <c r="G13" i="56"/>
  <c r="H13" i="56" s="1"/>
  <c r="F13" i="56"/>
  <c r="D13" i="56"/>
  <c r="E13" i="56" s="1"/>
  <c r="AL12" i="56"/>
  <c r="AJ12" i="56"/>
  <c r="AK12" i="56" s="1"/>
  <c r="AG12" i="56"/>
  <c r="AH12" i="56" s="1"/>
  <c r="AI12" i="56" s="1"/>
  <c r="AF12" i="56"/>
  <c r="AD12" i="56"/>
  <c r="AE12" i="56" s="1"/>
  <c r="AC12" i="56"/>
  <c r="AB12" i="56"/>
  <c r="AA12" i="56"/>
  <c r="T12" i="56"/>
  <c r="S12" i="56"/>
  <c r="N12" i="56"/>
  <c r="G12" i="56"/>
  <c r="H12" i="56" s="1"/>
  <c r="F12" i="56"/>
  <c r="D12" i="56"/>
  <c r="E12" i="56" s="1"/>
  <c r="AL11" i="56"/>
  <c r="AJ11" i="56"/>
  <c r="AK11" i="56" s="1"/>
  <c r="AG11" i="56"/>
  <c r="AH11" i="56" s="1"/>
  <c r="AI11" i="56" s="1"/>
  <c r="AF11" i="56"/>
  <c r="AD11" i="56"/>
  <c r="AE11" i="56" s="1"/>
  <c r="AC11" i="56"/>
  <c r="AB11" i="56"/>
  <c r="AA11" i="56"/>
  <c r="T11" i="56"/>
  <c r="S11" i="56"/>
  <c r="N11" i="56"/>
  <c r="G11" i="56"/>
  <c r="H11" i="56" s="1"/>
  <c r="F11" i="56"/>
  <c r="D11" i="56"/>
  <c r="E11" i="56" s="1"/>
  <c r="AL10" i="56"/>
  <c r="AJ10" i="56"/>
  <c r="AK10" i="56" s="1"/>
  <c r="AG10" i="56"/>
  <c r="AH10" i="56" s="1"/>
  <c r="AI10" i="56" s="1"/>
  <c r="AF10" i="56"/>
  <c r="AD10" i="56"/>
  <c r="AE10" i="56" s="1"/>
  <c r="AC10" i="56"/>
  <c r="AA10" i="56"/>
  <c r="AB10" i="56" s="1"/>
  <c r="T10" i="56"/>
  <c r="S10" i="56"/>
  <c r="N10" i="56"/>
  <c r="H10" i="56"/>
  <c r="G10" i="56"/>
  <c r="F10" i="56"/>
  <c r="D10" i="56"/>
  <c r="E10" i="56" s="1"/>
  <c r="AL9" i="56"/>
  <c r="AJ9" i="56"/>
  <c r="AK9" i="56" s="1"/>
  <c r="AG9" i="56"/>
  <c r="AH9" i="56" s="1"/>
  <c r="AI9" i="56" s="1"/>
  <c r="AF9" i="56"/>
  <c r="AD9" i="56"/>
  <c r="AE9" i="56" s="1"/>
  <c r="AC9" i="56"/>
  <c r="AA9" i="56"/>
  <c r="AB9" i="56" s="1"/>
  <c r="T9" i="56"/>
  <c r="S9" i="56"/>
  <c r="N9" i="56"/>
  <c r="G9" i="56"/>
  <c r="H9" i="56" s="1"/>
  <c r="F9" i="56"/>
  <c r="D9" i="56"/>
  <c r="E9" i="56" s="1"/>
  <c r="A9" i="56"/>
  <c r="A10" i="56" s="1"/>
  <c r="A11" i="56" s="1"/>
  <c r="A12" i="56" s="1"/>
  <c r="A13" i="56" s="1"/>
  <c r="A14" i="56" s="1"/>
  <c r="A15" i="56" s="1"/>
  <c r="A16" i="56" s="1"/>
  <c r="A17" i="56" s="1"/>
  <c r="A18" i="56" s="1"/>
  <c r="A19" i="56" s="1"/>
  <c r="A20" i="56" s="1"/>
  <c r="A21" i="56" s="1"/>
  <c r="A22" i="56" s="1"/>
  <c r="A23" i="56" s="1"/>
  <c r="A24" i="56" s="1"/>
  <c r="A25" i="56" s="1"/>
  <c r="A26" i="56" s="1"/>
  <c r="A27" i="56" s="1"/>
  <c r="AL8" i="56"/>
  <c r="AJ8" i="56"/>
  <c r="AK8" i="56" s="1"/>
  <c r="AG8" i="56"/>
  <c r="AH8" i="56" s="1"/>
  <c r="AI8" i="56" s="1"/>
  <c r="AF8" i="56"/>
  <c r="AD8" i="56"/>
  <c r="AE8" i="56" s="1"/>
  <c r="AC8" i="56"/>
  <c r="AA8" i="56"/>
  <c r="AB8" i="56" s="1"/>
  <c r="T8" i="56"/>
  <c r="S8" i="56"/>
  <c r="G8" i="56"/>
  <c r="E8" i="56"/>
  <c r="P3" i="56"/>
  <c r="I28" i="55"/>
  <c r="C28" i="55"/>
  <c r="AL27" i="55"/>
  <c r="AJ27" i="55"/>
  <c r="AK27" i="55" s="1"/>
  <c r="AG27" i="55"/>
  <c r="AH27" i="55" s="1"/>
  <c r="AI27" i="55" s="1"/>
  <c r="AF27" i="55"/>
  <c r="AD27" i="55"/>
  <c r="AE27" i="55" s="1"/>
  <c r="AC27" i="55"/>
  <c r="AA27" i="55"/>
  <c r="AB27" i="55" s="1"/>
  <c r="T27" i="55"/>
  <c r="S27" i="55"/>
  <c r="N27" i="55"/>
  <c r="G27" i="55"/>
  <c r="H27" i="55" s="1"/>
  <c r="F27" i="55"/>
  <c r="D27" i="55"/>
  <c r="E27" i="55" s="1"/>
  <c r="AL26" i="55"/>
  <c r="AJ26" i="55"/>
  <c r="AK26" i="55" s="1"/>
  <c r="AG26" i="55"/>
  <c r="AH26" i="55" s="1"/>
  <c r="AI26" i="55" s="1"/>
  <c r="AF26" i="55"/>
  <c r="AD26" i="55"/>
  <c r="AE26" i="55" s="1"/>
  <c r="AC26" i="55"/>
  <c r="AB26" i="55"/>
  <c r="AA26" i="55"/>
  <c r="T26" i="55"/>
  <c r="S26" i="55"/>
  <c r="N26" i="55"/>
  <c r="G26" i="55"/>
  <c r="H26" i="55" s="1"/>
  <c r="F26" i="55"/>
  <c r="D26" i="55"/>
  <c r="E26" i="55" s="1"/>
  <c r="AL25" i="55"/>
  <c r="AJ25" i="55"/>
  <c r="AK25" i="55" s="1"/>
  <c r="AG25" i="55"/>
  <c r="AH25" i="55" s="1"/>
  <c r="AI25" i="55" s="1"/>
  <c r="AF25" i="55"/>
  <c r="AD25" i="55"/>
  <c r="AE25" i="55" s="1"/>
  <c r="AC25" i="55"/>
  <c r="AA25" i="55"/>
  <c r="AB25" i="55" s="1"/>
  <c r="T25" i="55"/>
  <c r="S25" i="55"/>
  <c r="N25" i="55"/>
  <c r="G25" i="55"/>
  <c r="H25" i="55" s="1"/>
  <c r="F25" i="55"/>
  <c r="D25" i="55"/>
  <c r="E25" i="55" s="1"/>
  <c r="AL24" i="55"/>
  <c r="AJ24" i="55"/>
  <c r="AK24" i="55" s="1"/>
  <c r="AG24" i="55"/>
  <c r="AH24" i="55" s="1"/>
  <c r="AI24" i="55" s="1"/>
  <c r="AF24" i="55"/>
  <c r="AD24" i="55"/>
  <c r="AE24" i="55" s="1"/>
  <c r="AC24" i="55"/>
  <c r="AA24" i="55"/>
  <c r="AB24" i="55" s="1"/>
  <c r="T24" i="55"/>
  <c r="S24" i="55"/>
  <c r="N24" i="55"/>
  <c r="G24" i="55"/>
  <c r="H24" i="55" s="1"/>
  <c r="F24" i="55"/>
  <c r="D24" i="55"/>
  <c r="E24" i="55" s="1"/>
  <c r="AL23" i="55"/>
  <c r="AJ23" i="55"/>
  <c r="AK23" i="55" s="1"/>
  <c r="AG23" i="55"/>
  <c r="AH23" i="55" s="1"/>
  <c r="AI23" i="55" s="1"/>
  <c r="AF23" i="55"/>
  <c r="AD23" i="55"/>
  <c r="AE23" i="55" s="1"/>
  <c r="AC23" i="55"/>
  <c r="AA23" i="55"/>
  <c r="AB23" i="55" s="1"/>
  <c r="T23" i="55"/>
  <c r="S23" i="55"/>
  <c r="N23" i="55"/>
  <c r="G23" i="55"/>
  <c r="H23" i="55" s="1"/>
  <c r="F23" i="55"/>
  <c r="D23" i="55"/>
  <c r="E23" i="55" s="1"/>
  <c r="AL22" i="55"/>
  <c r="AJ22" i="55"/>
  <c r="AK22" i="55" s="1"/>
  <c r="AG22" i="55"/>
  <c r="AH22" i="55" s="1"/>
  <c r="AI22" i="55" s="1"/>
  <c r="AF22" i="55"/>
  <c r="AD22" i="55"/>
  <c r="AE22" i="55" s="1"/>
  <c r="AC22" i="55"/>
  <c r="AA22" i="55"/>
  <c r="AB22" i="55" s="1"/>
  <c r="T22" i="55"/>
  <c r="S22" i="55"/>
  <c r="N22" i="55"/>
  <c r="H22" i="55"/>
  <c r="G22" i="55"/>
  <c r="F22" i="55"/>
  <c r="D22" i="55"/>
  <c r="E22" i="55" s="1"/>
  <c r="AL21" i="55"/>
  <c r="AJ21" i="55"/>
  <c r="AK21" i="55" s="1"/>
  <c r="AG21" i="55"/>
  <c r="AH21" i="55" s="1"/>
  <c r="AI21" i="55" s="1"/>
  <c r="AF21" i="55"/>
  <c r="AD21" i="55"/>
  <c r="AE21" i="55" s="1"/>
  <c r="AC21" i="55"/>
  <c r="AA21" i="55"/>
  <c r="AB21" i="55" s="1"/>
  <c r="T21" i="55"/>
  <c r="S21" i="55"/>
  <c r="N21" i="55"/>
  <c r="G21" i="55"/>
  <c r="H21" i="55" s="1"/>
  <c r="F21" i="55"/>
  <c r="D21" i="55"/>
  <c r="E21" i="55" s="1"/>
  <c r="AL20" i="55"/>
  <c r="AJ20" i="55"/>
  <c r="AK20" i="55" s="1"/>
  <c r="AG20" i="55"/>
  <c r="AH20" i="55" s="1"/>
  <c r="AI20" i="55" s="1"/>
  <c r="AF20" i="55"/>
  <c r="AD20" i="55"/>
  <c r="AE20" i="55" s="1"/>
  <c r="AC20" i="55"/>
  <c r="AA20" i="55"/>
  <c r="AB20" i="55" s="1"/>
  <c r="T20" i="55"/>
  <c r="S20" i="55"/>
  <c r="N20" i="55"/>
  <c r="G20" i="55"/>
  <c r="H20" i="55" s="1"/>
  <c r="F20" i="55"/>
  <c r="D20" i="55"/>
  <c r="E20" i="55" s="1"/>
  <c r="AL19" i="55"/>
  <c r="AJ19" i="55"/>
  <c r="AK19" i="55" s="1"/>
  <c r="AG19" i="55"/>
  <c r="AH19" i="55" s="1"/>
  <c r="AI19" i="55" s="1"/>
  <c r="AF19" i="55"/>
  <c r="AD19" i="55"/>
  <c r="AE19" i="55" s="1"/>
  <c r="AC19" i="55"/>
  <c r="AB19" i="55"/>
  <c r="AA19" i="55"/>
  <c r="T19" i="55"/>
  <c r="S19" i="55"/>
  <c r="N19" i="55"/>
  <c r="G19" i="55"/>
  <c r="H19" i="55" s="1"/>
  <c r="F19" i="55"/>
  <c r="D19" i="55"/>
  <c r="E19" i="55" s="1"/>
  <c r="AL18" i="55"/>
  <c r="AJ18" i="55"/>
  <c r="AK18" i="55" s="1"/>
  <c r="AG18" i="55"/>
  <c r="AH18" i="55" s="1"/>
  <c r="AI18" i="55" s="1"/>
  <c r="AF18" i="55"/>
  <c r="AD18" i="55"/>
  <c r="AE18" i="55" s="1"/>
  <c r="AC18" i="55"/>
  <c r="AA18" i="55"/>
  <c r="AB18" i="55" s="1"/>
  <c r="T18" i="55"/>
  <c r="S18" i="55"/>
  <c r="N18" i="55"/>
  <c r="G18" i="55"/>
  <c r="H18" i="55" s="1"/>
  <c r="F18" i="55"/>
  <c r="D18" i="55"/>
  <c r="E18" i="55" s="1"/>
  <c r="AL17" i="55"/>
  <c r="AJ17" i="55"/>
  <c r="AK17" i="55" s="1"/>
  <c r="AG17" i="55"/>
  <c r="AH17" i="55" s="1"/>
  <c r="AI17" i="55" s="1"/>
  <c r="AF17" i="55"/>
  <c r="AD17" i="55"/>
  <c r="AE17" i="55" s="1"/>
  <c r="AC17" i="55"/>
  <c r="AA17" i="55"/>
  <c r="AB17" i="55" s="1"/>
  <c r="T17" i="55"/>
  <c r="S17" i="55"/>
  <c r="N17" i="55"/>
  <c r="G17" i="55"/>
  <c r="H17" i="55" s="1"/>
  <c r="F17" i="55"/>
  <c r="D17" i="55"/>
  <c r="E17" i="55" s="1"/>
  <c r="AL16" i="55"/>
  <c r="AJ16" i="55"/>
  <c r="AK16" i="55" s="1"/>
  <c r="AG16" i="55"/>
  <c r="AH16" i="55" s="1"/>
  <c r="AI16" i="55" s="1"/>
  <c r="AF16" i="55"/>
  <c r="AD16" i="55"/>
  <c r="AE16" i="55" s="1"/>
  <c r="AC16" i="55"/>
  <c r="AA16" i="55"/>
  <c r="AB16" i="55" s="1"/>
  <c r="T16" i="55"/>
  <c r="S16" i="55"/>
  <c r="N16" i="55"/>
  <c r="G16" i="55"/>
  <c r="H16" i="55" s="1"/>
  <c r="F16" i="55"/>
  <c r="D16" i="55"/>
  <c r="E16" i="55" s="1"/>
  <c r="AL15" i="55"/>
  <c r="AJ15" i="55"/>
  <c r="AK15" i="55" s="1"/>
  <c r="AG15" i="55"/>
  <c r="AH15" i="55" s="1"/>
  <c r="AI15" i="55" s="1"/>
  <c r="AF15" i="55"/>
  <c r="AD15" i="55"/>
  <c r="AE15" i="55" s="1"/>
  <c r="AC15" i="55"/>
  <c r="AB15" i="55"/>
  <c r="AA15" i="55"/>
  <c r="T15" i="55"/>
  <c r="S15" i="55"/>
  <c r="N15" i="55"/>
  <c r="G15" i="55"/>
  <c r="H15" i="55" s="1"/>
  <c r="F15" i="55"/>
  <c r="D15" i="55"/>
  <c r="E15" i="55" s="1"/>
  <c r="AL14" i="55"/>
  <c r="AJ14" i="55"/>
  <c r="AK14" i="55" s="1"/>
  <c r="AG14" i="55"/>
  <c r="AH14" i="55" s="1"/>
  <c r="AI14" i="55" s="1"/>
  <c r="AF14" i="55"/>
  <c r="AD14" i="55"/>
  <c r="AE14" i="55" s="1"/>
  <c r="AC14" i="55"/>
  <c r="AA14" i="55"/>
  <c r="AB14" i="55" s="1"/>
  <c r="T14" i="55"/>
  <c r="S14" i="55"/>
  <c r="N14" i="55"/>
  <c r="G14" i="55"/>
  <c r="H14" i="55" s="1"/>
  <c r="F14" i="55"/>
  <c r="D14" i="55"/>
  <c r="E14" i="55" s="1"/>
  <c r="AL13" i="55"/>
  <c r="AJ13" i="55"/>
  <c r="AK13" i="55" s="1"/>
  <c r="AG13" i="55"/>
  <c r="AH13" i="55" s="1"/>
  <c r="AI13" i="55" s="1"/>
  <c r="AF13" i="55"/>
  <c r="AD13" i="55"/>
  <c r="AE13" i="55" s="1"/>
  <c r="AC13" i="55"/>
  <c r="AA13" i="55"/>
  <c r="AB13" i="55" s="1"/>
  <c r="T13" i="55"/>
  <c r="S13" i="55"/>
  <c r="N13" i="55"/>
  <c r="H13" i="55"/>
  <c r="G13" i="55"/>
  <c r="F13" i="55"/>
  <c r="D13" i="55"/>
  <c r="E13" i="55" s="1"/>
  <c r="AL12" i="55"/>
  <c r="AJ12" i="55"/>
  <c r="AK12" i="55" s="1"/>
  <c r="AG12" i="55"/>
  <c r="AH12" i="55" s="1"/>
  <c r="AI12" i="55" s="1"/>
  <c r="AF12" i="55"/>
  <c r="AD12" i="55"/>
  <c r="AE12" i="55" s="1"/>
  <c r="AC12" i="55"/>
  <c r="AA12" i="55"/>
  <c r="AB12" i="55" s="1"/>
  <c r="T12" i="55"/>
  <c r="S12" i="55"/>
  <c r="N12" i="55"/>
  <c r="G12" i="55"/>
  <c r="H12" i="55" s="1"/>
  <c r="F12" i="55"/>
  <c r="D12" i="55"/>
  <c r="E12" i="55" s="1"/>
  <c r="AL11" i="55"/>
  <c r="AJ11" i="55"/>
  <c r="AK11" i="55" s="1"/>
  <c r="AG11" i="55"/>
  <c r="AH11" i="55" s="1"/>
  <c r="AI11" i="55" s="1"/>
  <c r="AF11" i="55"/>
  <c r="AD11" i="55"/>
  <c r="AE11" i="55" s="1"/>
  <c r="AC11" i="55"/>
  <c r="AB11" i="55"/>
  <c r="AA11" i="55"/>
  <c r="T11" i="55"/>
  <c r="S11" i="55"/>
  <c r="N11" i="55"/>
  <c r="G11" i="55"/>
  <c r="H11" i="55" s="1"/>
  <c r="F11" i="55"/>
  <c r="D11" i="55"/>
  <c r="E11" i="55" s="1"/>
  <c r="AL10" i="55"/>
  <c r="AJ10" i="55"/>
  <c r="AK10" i="55" s="1"/>
  <c r="AG10" i="55"/>
  <c r="AH10" i="55" s="1"/>
  <c r="AI10" i="55" s="1"/>
  <c r="AF10" i="55"/>
  <c r="AD10" i="55"/>
  <c r="AE10" i="55" s="1"/>
  <c r="AC10" i="55"/>
  <c r="AA10" i="55"/>
  <c r="AB10" i="55" s="1"/>
  <c r="T10" i="55"/>
  <c r="S10" i="55"/>
  <c r="N10" i="55"/>
  <c r="G10" i="55"/>
  <c r="H10" i="55" s="1"/>
  <c r="F10" i="55"/>
  <c r="D10" i="55"/>
  <c r="E10" i="55" s="1"/>
  <c r="AL9" i="55"/>
  <c r="AJ9" i="55"/>
  <c r="AK9" i="55" s="1"/>
  <c r="AG9" i="55"/>
  <c r="AH9" i="55" s="1"/>
  <c r="AI9" i="55" s="1"/>
  <c r="AF9" i="55"/>
  <c r="AD9" i="55"/>
  <c r="AE9" i="55" s="1"/>
  <c r="AC9" i="55"/>
  <c r="AA9" i="55"/>
  <c r="AB9" i="55" s="1"/>
  <c r="T9" i="55"/>
  <c r="S9" i="55"/>
  <c r="N9" i="55"/>
  <c r="G9" i="55"/>
  <c r="H9" i="55" s="1"/>
  <c r="F9" i="55"/>
  <c r="D9" i="55"/>
  <c r="E9" i="55" s="1"/>
  <c r="A9" i="55"/>
  <c r="A10" i="55" s="1"/>
  <c r="A11" i="55" s="1"/>
  <c r="A12" i="55" s="1"/>
  <c r="A13" i="55" s="1"/>
  <c r="A14" i="55" s="1"/>
  <c r="A15" i="55" s="1"/>
  <c r="A16" i="55" s="1"/>
  <c r="A17" i="55" s="1"/>
  <c r="A18" i="55" s="1"/>
  <c r="A19" i="55" s="1"/>
  <c r="A20" i="55" s="1"/>
  <c r="A21" i="55" s="1"/>
  <c r="A22" i="55" s="1"/>
  <c r="A23" i="55" s="1"/>
  <c r="A24" i="55" s="1"/>
  <c r="A25" i="55" s="1"/>
  <c r="A26" i="55" s="1"/>
  <c r="A27" i="55" s="1"/>
  <c r="AL8" i="55"/>
  <c r="AJ8" i="55"/>
  <c r="AK8" i="55" s="1"/>
  <c r="AG8" i="55"/>
  <c r="AH8" i="55" s="1"/>
  <c r="AI8" i="55" s="1"/>
  <c r="AF8" i="55"/>
  <c r="AD8" i="55"/>
  <c r="AE8" i="55" s="1"/>
  <c r="AC8" i="55"/>
  <c r="AA8" i="55"/>
  <c r="AB8" i="55" s="1"/>
  <c r="T8" i="55"/>
  <c r="S8" i="55"/>
  <c r="G8" i="55"/>
  <c r="E8" i="55"/>
  <c r="P3" i="55"/>
  <c r="I28" i="54"/>
  <c r="C28" i="54"/>
  <c r="AL27" i="54"/>
  <c r="AJ27" i="54"/>
  <c r="AK27" i="54" s="1"/>
  <c r="AG27" i="54"/>
  <c r="AH27" i="54" s="1"/>
  <c r="AI27" i="54" s="1"/>
  <c r="AF27" i="54"/>
  <c r="AD27" i="54"/>
  <c r="AE27" i="54" s="1"/>
  <c r="AC27" i="54"/>
  <c r="AA27" i="54"/>
  <c r="AB27" i="54" s="1"/>
  <c r="T27" i="54"/>
  <c r="S27" i="54"/>
  <c r="N27" i="54"/>
  <c r="G27" i="54"/>
  <c r="H27" i="54" s="1"/>
  <c r="F27" i="54"/>
  <c r="D27" i="54"/>
  <c r="E27" i="54" s="1"/>
  <c r="AL26" i="54"/>
  <c r="AJ26" i="54"/>
  <c r="AK26" i="54" s="1"/>
  <c r="AG26" i="54"/>
  <c r="AH26" i="54" s="1"/>
  <c r="AI26" i="54" s="1"/>
  <c r="AF26" i="54"/>
  <c r="AD26" i="54"/>
  <c r="AE26" i="54" s="1"/>
  <c r="AC26" i="54"/>
  <c r="AB26" i="54"/>
  <c r="AA26" i="54"/>
  <c r="T26" i="54"/>
  <c r="S26" i="54"/>
  <c r="N26" i="54"/>
  <c r="G26" i="54"/>
  <c r="H26" i="54" s="1"/>
  <c r="F26" i="54"/>
  <c r="D26" i="54"/>
  <c r="E26" i="54" s="1"/>
  <c r="AL25" i="54"/>
  <c r="AJ25" i="54"/>
  <c r="AK25" i="54" s="1"/>
  <c r="AG25" i="54"/>
  <c r="AH25" i="54" s="1"/>
  <c r="AI25" i="54" s="1"/>
  <c r="AF25" i="54"/>
  <c r="AD25" i="54"/>
  <c r="AE25" i="54" s="1"/>
  <c r="AC25" i="54"/>
  <c r="AA25" i="54"/>
  <c r="AB25" i="54" s="1"/>
  <c r="T25" i="54"/>
  <c r="S25" i="54"/>
  <c r="N25" i="54"/>
  <c r="G25" i="54"/>
  <c r="H25" i="54" s="1"/>
  <c r="F25" i="54"/>
  <c r="D25" i="54"/>
  <c r="E25" i="54" s="1"/>
  <c r="AL24" i="54"/>
  <c r="AJ24" i="54"/>
  <c r="AK24" i="54" s="1"/>
  <c r="AG24" i="54"/>
  <c r="AH24" i="54" s="1"/>
  <c r="AI24" i="54" s="1"/>
  <c r="AF24" i="54"/>
  <c r="AD24" i="54"/>
  <c r="AE24" i="54" s="1"/>
  <c r="AC24" i="54"/>
  <c r="AB24" i="54"/>
  <c r="AA24" i="54"/>
  <c r="T24" i="54"/>
  <c r="S24" i="54"/>
  <c r="N24" i="54"/>
  <c r="G24" i="54"/>
  <c r="H24" i="54" s="1"/>
  <c r="F24" i="54"/>
  <c r="D24" i="54"/>
  <c r="E24" i="54" s="1"/>
  <c r="AL23" i="54"/>
  <c r="AJ23" i="54"/>
  <c r="AK23" i="54" s="1"/>
  <c r="AG23" i="54"/>
  <c r="AH23" i="54" s="1"/>
  <c r="AI23" i="54" s="1"/>
  <c r="AF23" i="54"/>
  <c r="AD23" i="54"/>
  <c r="AE23" i="54" s="1"/>
  <c r="AC23" i="54"/>
  <c r="AA23" i="54"/>
  <c r="AB23" i="54" s="1"/>
  <c r="T23" i="54"/>
  <c r="S23" i="54"/>
  <c r="N23" i="54"/>
  <c r="G23" i="54"/>
  <c r="H23" i="54" s="1"/>
  <c r="F23" i="54"/>
  <c r="D23" i="54"/>
  <c r="E23" i="54" s="1"/>
  <c r="AL22" i="54"/>
  <c r="AJ22" i="54"/>
  <c r="AK22" i="54" s="1"/>
  <c r="AG22" i="54"/>
  <c r="AH22" i="54" s="1"/>
  <c r="AI22" i="54" s="1"/>
  <c r="AF22" i="54"/>
  <c r="AD22" i="54"/>
  <c r="AE22" i="54" s="1"/>
  <c r="AC22" i="54"/>
  <c r="AB22" i="54"/>
  <c r="AA22" i="54"/>
  <c r="T22" i="54"/>
  <c r="S22" i="54"/>
  <c r="N22" i="54"/>
  <c r="G22" i="54"/>
  <c r="H22" i="54" s="1"/>
  <c r="F22" i="54"/>
  <c r="D22" i="54"/>
  <c r="E22" i="54" s="1"/>
  <c r="AL21" i="54"/>
  <c r="AJ21" i="54"/>
  <c r="AK21" i="54" s="1"/>
  <c r="AG21" i="54"/>
  <c r="AH21" i="54" s="1"/>
  <c r="AI21" i="54" s="1"/>
  <c r="AF21" i="54"/>
  <c r="AD21" i="54"/>
  <c r="AE21" i="54" s="1"/>
  <c r="AC21" i="54"/>
  <c r="AA21" i="54"/>
  <c r="AB21" i="54" s="1"/>
  <c r="T21" i="54"/>
  <c r="S21" i="54"/>
  <c r="N21" i="54"/>
  <c r="G21" i="54"/>
  <c r="H21" i="54" s="1"/>
  <c r="F21" i="54"/>
  <c r="D21" i="54"/>
  <c r="E21" i="54" s="1"/>
  <c r="AL20" i="54"/>
  <c r="AJ20" i="54"/>
  <c r="AK20" i="54" s="1"/>
  <c r="AG20" i="54"/>
  <c r="AH20" i="54" s="1"/>
  <c r="AI20" i="54" s="1"/>
  <c r="AF20" i="54"/>
  <c r="AD20" i="54"/>
  <c r="AE20" i="54" s="1"/>
  <c r="AC20" i="54"/>
  <c r="AB20" i="54"/>
  <c r="AA20" i="54"/>
  <c r="T20" i="54"/>
  <c r="S20" i="54"/>
  <c r="N20" i="54"/>
  <c r="G20" i="54"/>
  <c r="H20" i="54" s="1"/>
  <c r="F20" i="54"/>
  <c r="D20" i="54"/>
  <c r="E20" i="54" s="1"/>
  <c r="AL19" i="54"/>
  <c r="AJ19" i="54"/>
  <c r="AK19" i="54" s="1"/>
  <c r="AG19" i="54"/>
  <c r="AH19" i="54" s="1"/>
  <c r="AI19" i="54" s="1"/>
  <c r="AF19" i="54"/>
  <c r="AD19" i="54"/>
  <c r="AE19" i="54" s="1"/>
  <c r="AC19" i="54"/>
  <c r="AA19" i="54"/>
  <c r="AB19" i="54" s="1"/>
  <c r="T19" i="54"/>
  <c r="S19" i="54"/>
  <c r="N19" i="54"/>
  <c r="H19" i="54"/>
  <c r="G19" i="54"/>
  <c r="F19" i="54"/>
  <c r="D19" i="54"/>
  <c r="E19" i="54" s="1"/>
  <c r="AL18" i="54"/>
  <c r="AJ18" i="54"/>
  <c r="AK18" i="54" s="1"/>
  <c r="AG18" i="54"/>
  <c r="AH18" i="54" s="1"/>
  <c r="AI18" i="54" s="1"/>
  <c r="AF18" i="54"/>
  <c r="AD18" i="54"/>
  <c r="AE18" i="54" s="1"/>
  <c r="AC18" i="54"/>
  <c r="AA18" i="54"/>
  <c r="AB18" i="54" s="1"/>
  <c r="T18" i="54"/>
  <c r="S18" i="54"/>
  <c r="N18" i="54"/>
  <c r="G18" i="54"/>
  <c r="H18" i="54" s="1"/>
  <c r="F18" i="54"/>
  <c r="D18" i="54"/>
  <c r="E18" i="54" s="1"/>
  <c r="AL17" i="54"/>
  <c r="AJ17" i="54"/>
  <c r="AK17" i="54" s="1"/>
  <c r="AG17" i="54"/>
  <c r="AH17" i="54" s="1"/>
  <c r="AI17" i="54" s="1"/>
  <c r="AF17" i="54"/>
  <c r="AD17" i="54"/>
  <c r="AE17" i="54" s="1"/>
  <c r="AC17" i="54"/>
  <c r="AA17" i="54"/>
  <c r="AB17" i="54" s="1"/>
  <c r="T17" i="54"/>
  <c r="S17" i="54"/>
  <c r="N17" i="54"/>
  <c r="G17" i="54"/>
  <c r="H17" i="54" s="1"/>
  <c r="F17" i="54"/>
  <c r="D17" i="54"/>
  <c r="E17" i="54" s="1"/>
  <c r="AL16" i="54"/>
  <c r="AJ16" i="54"/>
  <c r="AK16" i="54" s="1"/>
  <c r="AG16" i="54"/>
  <c r="AH16" i="54" s="1"/>
  <c r="AI16" i="54" s="1"/>
  <c r="AF16" i="54"/>
  <c r="AD16" i="54"/>
  <c r="AE16" i="54" s="1"/>
  <c r="AC16" i="54"/>
  <c r="AB16" i="54"/>
  <c r="AA16" i="54"/>
  <c r="T16" i="54"/>
  <c r="S16" i="54"/>
  <c r="N16" i="54"/>
  <c r="G16" i="54"/>
  <c r="H16" i="54" s="1"/>
  <c r="F16" i="54"/>
  <c r="D16" i="54"/>
  <c r="E16" i="54" s="1"/>
  <c r="AL15" i="54"/>
  <c r="AJ15" i="54"/>
  <c r="AK15" i="54" s="1"/>
  <c r="AG15" i="54"/>
  <c r="AH15" i="54" s="1"/>
  <c r="AI15" i="54" s="1"/>
  <c r="AF15" i="54"/>
  <c r="AD15" i="54"/>
  <c r="AE15" i="54" s="1"/>
  <c r="AC15" i="54"/>
  <c r="AA15" i="54"/>
  <c r="AB15" i="54" s="1"/>
  <c r="T15" i="54"/>
  <c r="S15" i="54"/>
  <c r="N15" i="54"/>
  <c r="G15" i="54"/>
  <c r="H15" i="54" s="1"/>
  <c r="F15" i="54"/>
  <c r="D15" i="54"/>
  <c r="E15" i="54" s="1"/>
  <c r="AL14" i="54"/>
  <c r="AJ14" i="54"/>
  <c r="AK14" i="54" s="1"/>
  <c r="AG14" i="54"/>
  <c r="AH14" i="54" s="1"/>
  <c r="AI14" i="54" s="1"/>
  <c r="AF14" i="54"/>
  <c r="AD14" i="54"/>
  <c r="AE14" i="54" s="1"/>
  <c r="AC14" i="54"/>
  <c r="AA14" i="54"/>
  <c r="AB14" i="54" s="1"/>
  <c r="T14" i="54"/>
  <c r="S14" i="54"/>
  <c r="N14" i="54"/>
  <c r="G14" i="54"/>
  <c r="H14" i="54" s="1"/>
  <c r="F14" i="54"/>
  <c r="D14" i="54"/>
  <c r="E14" i="54" s="1"/>
  <c r="AL13" i="54"/>
  <c r="AJ13" i="54"/>
  <c r="AK13" i="54" s="1"/>
  <c r="AG13" i="54"/>
  <c r="AH13" i="54" s="1"/>
  <c r="AI13" i="54" s="1"/>
  <c r="AF13" i="54"/>
  <c r="AD13" i="54"/>
  <c r="AE13" i="54" s="1"/>
  <c r="AC13" i="54"/>
  <c r="AA13" i="54"/>
  <c r="AB13" i="54" s="1"/>
  <c r="T13" i="54"/>
  <c r="S13" i="54"/>
  <c r="N13" i="54"/>
  <c r="G13" i="54"/>
  <c r="H13" i="54" s="1"/>
  <c r="F13" i="54"/>
  <c r="D13" i="54"/>
  <c r="E13" i="54" s="1"/>
  <c r="AL12" i="54"/>
  <c r="AJ12" i="54"/>
  <c r="AK12" i="54" s="1"/>
  <c r="AG12" i="54"/>
  <c r="AH12" i="54" s="1"/>
  <c r="AI12" i="54" s="1"/>
  <c r="AF12" i="54"/>
  <c r="AD12" i="54"/>
  <c r="AE12" i="54" s="1"/>
  <c r="AC12" i="54"/>
  <c r="AB12" i="54"/>
  <c r="AA12" i="54"/>
  <c r="T12" i="54"/>
  <c r="S12" i="54"/>
  <c r="N12" i="54"/>
  <c r="G12" i="54"/>
  <c r="H12" i="54" s="1"/>
  <c r="F12" i="54"/>
  <c r="D12" i="54"/>
  <c r="E12" i="54" s="1"/>
  <c r="AL11" i="54"/>
  <c r="AJ11" i="54"/>
  <c r="AK11" i="54" s="1"/>
  <c r="AG11" i="54"/>
  <c r="AH11" i="54" s="1"/>
  <c r="AI11" i="54" s="1"/>
  <c r="AF11" i="54"/>
  <c r="AD11" i="54"/>
  <c r="AE11" i="54" s="1"/>
  <c r="AC11" i="54"/>
  <c r="AA11" i="54"/>
  <c r="AB11" i="54" s="1"/>
  <c r="T11" i="54"/>
  <c r="S11" i="54"/>
  <c r="N11" i="54"/>
  <c r="G11" i="54"/>
  <c r="H11" i="54" s="1"/>
  <c r="F11" i="54"/>
  <c r="D11" i="54"/>
  <c r="E11" i="54" s="1"/>
  <c r="AL10" i="54"/>
  <c r="AJ10" i="54"/>
  <c r="AK10" i="54" s="1"/>
  <c r="AG10" i="54"/>
  <c r="AH10" i="54" s="1"/>
  <c r="AI10" i="54" s="1"/>
  <c r="AF10" i="54"/>
  <c r="AD10" i="54"/>
  <c r="AE10" i="54" s="1"/>
  <c r="AC10" i="54"/>
  <c r="AA10" i="54"/>
  <c r="AB10" i="54" s="1"/>
  <c r="T10" i="54"/>
  <c r="S10" i="54"/>
  <c r="N10" i="54"/>
  <c r="G10" i="54"/>
  <c r="H10" i="54" s="1"/>
  <c r="F10" i="54"/>
  <c r="D10" i="54"/>
  <c r="E10" i="54" s="1"/>
  <c r="AL9" i="54"/>
  <c r="AJ9" i="54"/>
  <c r="AK9" i="54" s="1"/>
  <c r="AG9" i="54"/>
  <c r="AH9" i="54" s="1"/>
  <c r="AI9" i="54" s="1"/>
  <c r="AF9" i="54"/>
  <c r="AD9" i="54"/>
  <c r="AE9" i="54" s="1"/>
  <c r="AC9" i="54"/>
  <c r="AA9" i="54"/>
  <c r="AB9" i="54" s="1"/>
  <c r="T9" i="54"/>
  <c r="S9" i="54"/>
  <c r="N9" i="54"/>
  <c r="G9" i="54"/>
  <c r="H9" i="54" s="1"/>
  <c r="F9" i="54"/>
  <c r="D9" i="54"/>
  <c r="E9" i="54" s="1"/>
  <c r="A9" i="54"/>
  <c r="A10" i="54" s="1"/>
  <c r="A11" i="54" s="1"/>
  <c r="A12" i="54" s="1"/>
  <c r="A13" i="54" s="1"/>
  <c r="A14" i="54" s="1"/>
  <c r="A15" i="54" s="1"/>
  <c r="A16" i="54" s="1"/>
  <c r="A17" i="54" s="1"/>
  <c r="A18" i="54" s="1"/>
  <c r="A19" i="54" s="1"/>
  <c r="A20" i="54" s="1"/>
  <c r="A21" i="54" s="1"/>
  <c r="A22" i="54" s="1"/>
  <c r="A23" i="54" s="1"/>
  <c r="A24" i="54" s="1"/>
  <c r="A25" i="54" s="1"/>
  <c r="A26" i="54" s="1"/>
  <c r="A27" i="54" s="1"/>
  <c r="AL8" i="54"/>
  <c r="AJ8" i="54"/>
  <c r="AK8" i="54" s="1"/>
  <c r="AG8" i="54"/>
  <c r="AH8" i="54" s="1"/>
  <c r="AI8" i="54" s="1"/>
  <c r="AF8" i="54"/>
  <c r="AD8" i="54"/>
  <c r="AE8" i="54" s="1"/>
  <c r="AC8" i="54"/>
  <c r="AA8" i="54"/>
  <c r="AB8" i="54" s="1"/>
  <c r="T8" i="54"/>
  <c r="S8" i="54"/>
  <c r="G8" i="54"/>
  <c r="E8" i="54"/>
  <c r="P3" i="54"/>
  <c r="I28" i="53"/>
  <c r="C28" i="53"/>
  <c r="AL27" i="53"/>
  <c r="AJ27" i="53"/>
  <c r="AK27" i="53" s="1"/>
  <c r="AG27" i="53"/>
  <c r="AH27" i="53" s="1"/>
  <c r="AI27" i="53" s="1"/>
  <c r="AF27" i="53"/>
  <c r="AD27" i="53"/>
  <c r="AE27" i="53" s="1"/>
  <c r="AC27" i="53"/>
  <c r="AA27" i="53"/>
  <c r="AB27" i="53" s="1"/>
  <c r="T27" i="53"/>
  <c r="S27" i="53"/>
  <c r="N27" i="53"/>
  <c r="G27" i="53"/>
  <c r="H27" i="53" s="1"/>
  <c r="F27" i="53"/>
  <c r="D27" i="53"/>
  <c r="E27" i="53" s="1"/>
  <c r="AL26" i="53"/>
  <c r="AJ26" i="53"/>
  <c r="AK26" i="53" s="1"/>
  <c r="AG26" i="53"/>
  <c r="AH26" i="53" s="1"/>
  <c r="AI26" i="53" s="1"/>
  <c r="AF26" i="53"/>
  <c r="AD26" i="53"/>
  <c r="AE26" i="53" s="1"/>
  <c r="AC26" i="53"/>
  <c r="AB26" i="53"/>
  <c r="AA26" i="53"/>
  <c r="T26" i="53"/>
  <c r="S26" i="53"/>
  <c r="N26" i="53"/>
  <c r="G26" i="53"/>
  <c r="H26" i="53" s="1"/>
  <c r="F26" i="53"/>
  <c r="D26" i="53"/>
  <c r="E26" i="53" s="1"/>
  <c r="AL25" i="53"/>
  <c r="AJ25" i="53"/>
  <c r="AK25" i="53" s="1"/>
  <c r="AG25" i="53"/>
  <c r="AH25" i="53" s="1"/>
  <c r="AI25" i="53" s="1"/>
  <c r="AF25" i="53"/>
  <c r="AD25" i="53"/>
  <c r="AE25" i="53" s="1"/>
  <c r="AC25" i="53"/>
  <c r="AA25" i="53"/>
  <c r="AB25" i="53" s="1"/>
  <c r="T25" i="53"/>
  <c r="S25" i="53"/>
  <c r="N25" i="53"/>
  <c r="G25" i="53"/>
  <c r="H25" i="53" s="1"/>
  <c r="F25" i="53"/>
  <c r="D25" i="53"/>
  <c r="E25" i="53" s="1"/>
  <c r="AL24" i="53"/>
  <c r="AJ24" i="53"/>
  <c r="AK24" i="53" s="1"/>
  <c r="AG24" i="53"/>
  <c r="AH24" i="53" s="1"/>
  <c r="AI24" i="53" s="1"/>
  <c r="AF24" i="53"/>
  <c r="AD24" i="53"/>
  <c r="AE24" i="53" s="1"/>
  <c r="AC24" i="53"/>
  <c r="AA24" i="53"/>
  <c r="AB24" i="53" s="1"/>
  <c r="T24" i="53"/>
  <c r="S24" i="53"/>
  <c r="N24" i="53"/>
  <c r="G24" i="53"/>
  <c r="H24" i="53" s="1"/>
  <c r="F24" i="53"/>
  <c r="D24" i="53"/>
  <c r="E24" i="53" s="1"/>
  <c r="AL23" i="53"/>
  <c r="AJ23" i="53"/>
  <c r="AK23" i="53" s="1"/>
  <c r="AG23" i="53"/>
  <c r="AH23" i="53" s="1"/>
  <c r="AI23" i="53" s="1"/>
  <c r="AF23" i="53"/>
  <c r="AD23" i="53"/>
  <c r="AE23" i="53" s="1"/>
  <c r="AC23" i="53"/>
  <c r="AA23" i="53"/>
  <c r="AB23" i="53" s="1"/>
  <c r="T23" i="53"/>
  <c r="S23" i="53"/>
  <c r="N23" i="53"/>
  <c r="G23" i="53"/>
  <c r="H23" i="53" s="1"/>
  <c r="F23" i="53"/>
  <c r="D23" i="53"/>
  <c r="E23" i="53" s="1"/>
  <c r="AL22" i="53"/>
  <c r="AJ22" i="53"/>
  <c r="AK22" i="53" s="1"/>
  <c r="AG22" i="53"/>
  <c r="AH22" i="53" s="1"/>
  <c r="AI22" i="53" s="1"/>
  <c r="AF22" i="53"/>
  <c r="AD22" i="53"/>
  <c r="AE22" i="53" s="1"/>
  <c r="AC22" i="53"/>
  <c r="AA22" i="53"/>
  <c r="AB22" i="53" s="1"/>
  <c r="T22" i="53"/>
  <c r="S22" i="53"/>
  <c r="N22" i="53"/>
  <c r="G22" i="53"/>
  <c r="H22" i="53" s="1"/>
  <c r="F22" i="53"/>
  <c r="D22" i="53"/>
  <c r="E22" i="53" s="1"/>
  <c r="AL21" i="53"/>
  <c r="AJ21" i="53"/>
  <c r="AK21" i="53" s="1"/>
  <c r="AG21" i="53"/>
  <c r="AH21" i="53" s="1"/>
  <c r="AI21" i="53" s="1"/>
  <c r="AF21" i="53"/>
  <c r="AD21" i="53"/>
  <c r="AE21" i="53" s="1"/>
  <c r="AC21" i="53"/>
  <c r="AA21" i="53"/>
  <c r="AB21" i="53" s="1"/>
  <c r="T21" i="53"/>
  <c r="S21" i="53"/>
  <c r="N21" i="53"/>
  <c r="G21" i="53"/>
  <c r="H21" i="53" s="1"/>
  <c r="F21" i="53"/>
  <c r="D21" i="53"/>
  <c r="E21" i="53" s="1"/>
  <c r="AL20" i="53"/>
  <c r="AJ20" i="53"/>
  <c r="AK20" i="53" s="1"/>
  <c r="AG20" i="53"/>
  <c r="AH20" i="53" s="1"/>
  <c r="AI20" i="53" s="1"/>
  <c r="AF20" i="53"/>
  <c r="AD20" i="53"/>
  <c r="AE20" i="53" s="1"/>
  <c r="AC20" i="53"/>
  <c r="AA20" i="53"/>
  <c r="AB20" i="53" s="1"/>
  <c r="T20" i="53"/>
  <c r="S20" i="53"/>
  <c r="N20" i="53"/>
  <c r="G20" i="53"/>
  <c r="H20" i="53" s="1"/>
  <c r="F20" i="53"/>
  <c r="D20" i="53"/>
  <c r="E20" i="53" s="1"/>
  <c r="AL19" i="53"/>
  <c r="AJ19" i="53"/>
  <c r="AK19" i="53" s="1"/>
  <c r="AG19" i="53"/>
  <c r="AH19" i="53" s="1"/>
  <c r="AI19" i="53" s="1"/>
  <c r="AF19" i="53"/>
  <c r="AD19" i="53"/>
  <c r="AE19" i="53" s="1"/>
  <c r="AC19" i="53"/>
  <c r="AB19" i="53"/>
  <c r="AA19" i="53"/>
  <c r="T19" i="53"/>
  <c r="S19" i="53"/>
  <c r="N19" i="53"/>
  <c r="G19" i="53"/>
  <c r="H19" i="53" s="1"/>
  <c r="F19" i="53"/>
  <c r="D19" i="53"/>
  <c r="E19" i="53" s="1"/>
  <c r="AL18" i="53"/>
  <c r="AJ18" i="53"/>
  <c r="AK18" i="53" s="1"/>
  <c r="AG18" i="53"/>
  <c r="AH18" i="53" s="1"/>
  <c r="AI18" i="53" s="1"/>
  <c r="AF18" i="53"/>
  <c r="AD18" i="53"/>
  <c r="AE18" i="53" s="1"/>
  <c r="AC18" i="53"/>
  <c r="AA18" i="53"/>
  <c r="AB18" i="53" s="1"/>
  <c r="T18" i="53"/>
  <c r="S18" i="53"/>
  <c r="N18" i="53"/>
  <c r="G18" i="53"/>
  <c r="H18" i="53" s="1"/>
  <c r="F18" i="53"/>
  <c r="D18" i="53"/>
  <c r="E18" i="53" s="1"/>
  <c r="AL17" i="53"/>
  <c r="AJ17" i="53"/>
  <c r="AK17" i="53" s="1"/>
  <c r="AG17" i="53"/>
  <c r="AH17" i="53" s="1"/>
  <c r="AI17" i="53" s="1"/>
  <c r="AF17" i="53"/>
  <c r="AD17" i="53"/>
  <c r="AE17" i="53" s="1"/>
  <c r="AC17" i="53"/>
  <c r="AA17" i="53"/>
  <c r="AB17" i="53" s="1"/>
  <c r="T17" i="53"/>
  <c r="S17" i="53"/>
  <c r="N17" i="53"/>
  <c r="G17" i="53"/>
  <c r="H17" i="53" s="1"/>
  <c r="F17" i="53"/>
  <c r="D17" i="53"/>
  <c r="E17" i="53" s="1"/>
  <c r="AL16" i="53"/>
  <c r="AJ16" i="53"/>
  <c r="AK16" i="53" s="1"/>
  <c r="AG16" i="53"/>
  <c r="AH16" i="53" s="1"/>
  <c r="AI16" i="53" s="1"/>
  <c r="AF16" i="53"/>
  <c r="AD16" i="53"/>
  <c r="AE16" i="53" s="1"/>
  <c r="AC16" i="53"/>
  <c r="AA16" i="53"/>
  <c r="AB16" i="53" s="1"/>
  <c r="T16" i="53"/>
  <c r="S16" i="53"/>
  <c r="N16" i="53"/>
  <c r="G16" i="53"/>
  <c r="H16" i="53" s="1"/>
  <c r="F16" i="53"/>
  <c r="D16" i="53"/>
  <c r="E16" i="53" s="1"/>
  <c r="AL15" i="53"/>
  <c r="AJ15" i="53"/>
  <c r="AK15" i="53" s="1"/>
  <c r="AG15" i="53"/>
  <c r="AH15" i="53" s="1"/>
  <c r="AI15" i="53" s="1"/>
  <c r="AF15" i="53"/>
  <c r="AD15" i="53"/>
  <c r="AE15" i="53" s="1"/>
  <c r="AC15" i="53"/>
  <c r="AB15" i="53"/>
  <c r="AA15" i="53"/>
  <c r="T15" i="53"/>
  <c r="S15" i="53"/>
  <c r="N15" i="53"/>
  <c r="G15" i="53"/>
  <c r="H15" i="53" s="1"/>
  <c r="F15" i="53"/>
  <c r="D15" i="53"/>
  <c r="E15" i="53" s="1"/>
  <c r="AL14" i="53"/>
  <c r="AJ14" i="53"/>
  <c r="AK14" i="53" s="1"/>
  <c r="AG14" i="53"/>
  <c r="AH14" i="53" s="1"/>
  <c r="AI14" i="53" s="1"/>
  <c r="AF14" i="53"/>
  <c r="AD14" i="53"/>
  <c r="AE14" i="53" s="1"/>
  <c r="AC14" i="53"/>
  <c r="AA14" i="53"/>
  <c r="AB14" i="53" s="1"/>
  <c r="T14" i="53"/>
  <c r="S14" i="53"/>
  <c r="N14" i="53"/>
  <c r="G14" i="53"/>
  <c r="H14" i="53" s="1"/>
  <c r="F14" i="53"/>
  <c r="D14" i="53"/>
  <c r="E14" i="53" s="1"/>
  <c r="AL13" i="53"/>
  <c r="AJ13" i="53"/>
  <c r="AK13" i="53" s="1"/>
  <c r="AG13" i="53"/>
  <c r="AH13" i="53" s="1"/>
  <c r="AI13" i="53" s="1"/>
  <c r="AF13" i="53"/>
  <c r="AD13" i="53"/>
  <c r="AE13" i="53" s="1"/>
  <c r="AC13" i="53"/>
  <c r="AA13" i="53"/>
  <c r="AB13" i="53" s="1"/>
  <c r="T13" i="53"/>
  <c r="S13" i="53"/>
  <c r="N13" i="53"/>
  <c r="G13" i="53"/>
  <c r="H13" i="53" s="1"/>
  <c r="F13" i="53"/>
  <c r="D13" i="53"/>
  <c r="E13" i="53" s="1"/>
  <c r="AL12" i="53"/>
  <c r="AJ12" i="53"/>
  <c r="AK12" i="53" s="1"/>
  <c r="AG12" i="53"/>
  <c r="AH12" i="53" s="1"/>
  <c r="AI12" i="53" s="1"/>
  <c r="AF12" i="53"/>
  <c r="AD12" i="53"/>
  <c r="AE12" i="53" s="1"/>
  <c r="AC12" i="53"/>
  <c r="AA12" i="53"/>
  <c r="AB12" i="53" s="1"/>
  <c r="T12" i="53"/>
  <c r="S12" i="53"/>
  <c r="N12" i="53"/>
  <c r="G12" i="53"/>
  <c r="H12" i="53" s="1"/>
  <c r="F12" i="53"/>
  <c r="D12" i="53"/>
  <c r="E12" i="53" s="1"/>
  <c r="AL11" i="53"/>
  <c r="AJ11" i="53"/>
  <c r="AK11" i="53" s="1"/>
  <c r="AG11" i="53"/>
  <c r="AH11" i="53" s="1"/>
  <c r="AI11" i="53" s="1"/>
  <c r="AF11" i="53"/>
  <c r="AD11" i="53"/>
  <c r="AE11" i="53" s="1"/>
  <c r="AC11" i="53"/>
  <c r="AB11" i="53"/>
  <c r="AA11" i="53"/>
  <c r="T11" i="53"/>
  <c r="S11" i="53"/>
  <c r="N11" i="53"/>
  <c r="G11" i="53"/>
  <c r="H11" i="53" s="1"/>
  <c r="F11" i="53"/>
  <c r="D11" i="53"/>
  <c r="E11" i="53" s="1"/>
  <c r="AL10" i="53"/>
  <c r="AJ10" i="53"/>
  <c r="AK10" i="53" s="1"/>
  <c r="AG10" i="53"/>
  <c r="AH10" i="53" s="1"/>
  <c r="AI10" i="53" s="1"/>
  <c r="AF10" i="53"/>
  <c r="AD10" i="53"/>
  <c r="AE10" i="53" s="1"/>
  <c r="AC10" i="53"/>
  <c r="AA10" i="53"/>
  <c r="AB10" i="53" s="1"/>
  <c r="T10" i="53"/>
  <c r="S10" i="53"/>
  <c r="N10" i="53"/>
  <c r="G10" i="53"/>
  <c r="H10" i="53" s="1"/>
  <c r="F10" i="53"/>
  <c r="D10" i="53"/>
  <c r="E10" i="53" s="1"/>
  <c r="AL9" i="53"/>
  <c r="AJ9" i="53"/>
  <c r="AK9" i="53" s="1"/>
  <c r="AG9" i="53"/>
  <c r="AH9" i="53" s="1"/>
  <c r="AI9" i="53" s="1"/>
  <c r="AF9" i="53"/>
  <c r="AD9" i="53"/>
  <c r="AE9" i="53" s="1"/>
  <c r="AC9" i="53"/>
  <c r="AB9" i="53"/>
  <c r="AA9" i="53"/>
  <c r="T9" i="53"/>
  <c r="S9" i="53"/>
  <c r="N9" i="53"/>
  <c r="G9" i="53"/>
  <c r="H9" i="53" s="1"/>
  <c r="F9" i="53"/>
  <c r="D9" i="53"/>
  <c r="E9" i="53" s="1"/>
  <c r="A9" i="53"/>
  <c r="A10" i="53" s="1"/>
  <c r="A11" i="53" s="1"/>
  <c r="A12" i="53" s="1"/>
  <c r="A13" i="53" s="1"/>
  <c r="A14" i="53" s="1"/>
  <c r="A15" i="53" s="1"/>
  <c r="A16" i="53" s="1"/>
  <c r="A17" i="53" s="1"/>
  <c r="A18" i="53" s="1"/>
  <c r="A19" i="53" s="1"/>
  <c r="A20" i="53" s="1"/>
  <c r="A21" i="53" s="1"/>
  <c r="A22" i="53" s="1"/>
  <c r="A23" i="53" s="1"/>
  <c r="A24" i="53" s="1"/>
  <c r="A25" i="53" s="1"/>
  <c r="A26" i="53" s="1"/>
  <c r="A27" i="53" s="1"/>
  <c r="AL8" i="53"/>
  <c r="AJ8" i="53"/>
  <c r="AK8" i="53" s="1"/>
  <c r="AG8" i="53"/>
  <c r="AH8" i="53" s="1"/>
  <c r="AI8" i="53" s="1"/>
  <c r="AF8" i="53"/>
  <c r="AD8" i="53"/>
  <c r="AE8" i="53" s="1"/>
  <c r="AC8" i="53"/>
  <c r="AB8" i="53"/>
  <c r="AA8" i="53"/>
  <c r="T8" i="53"/>
  <c r="S8" i="53"/>
  <c r="G8" i="53"/>
  <c r="H3" i="53" s="1"/>
  <c r="E8" i="53"/>
  <c r="P3" i="53"/>
  <c r="I28" i="52"/>
  <c r="C28" i="52"/>
  <c r="AL27" i="52"/>
  <c r="AJ27" i="52"/>
  <c r="AK27" i="52" s="1"/>
  <c r="AG27" i="52"/>
  <c r="AH27" i="52" s="1"/>
  <c r="AI27" i="52" s="1"/>
  <c r="AF27" i="52"/>
  <c r="AD27" i="52"/>
  <c r="AE27" i="52" s="1"/>
  <c r="AC27" i="52"/>
  <c r="AB27" i="52"/>
  <c r="AA27" i="52"/>
  <c r="T27" i="52"/>
  <c r="S27" i="52"/>
  <c r="N27" i="52"/>
  <c r="G27" i="52"/>
  <c r="H27" i="52" s="1"/>
  <c r="F27" i="52"/>
  <c r="D27" i="52"/>
  <c r="E27" i="52" s="1"/>
  <c r="AL26" i="52"/>
  <c r="AJ26" i="52"/>
  <c r="AK26" i="52" s="1"/>
  <c r="AG26" i="52"/>
  <c r="AH26" i="52" s="1"/>
  <c r="AI26" i="52" s="1"/>
  <c r="AF26" i="52"/>
  <c r="AD26" i="52"/>
  <c r="AE26" i="52" s="1"/>
  <c r="AC26" i="52"/>
  <c r="AA26" i="52"/>
  <c r="AB26" i="52" s="1"/>
  <c r="T26" i="52"/>
  <c r="S26" i="52"/>
  <c r="N26" i="52"/>
  <c r="G26" i="52"/>
  <c r="H26" i="52" s="1"/>
  <c r="F26" i="52"/>
  <c r="D26" i="52"/>
  <c r="E26" i="52" s="1"/>
  <c r="AL25" i="52"/>
  <c r="AJ25" i="52"/>
  <c r="AK25" i="52" s="1"/>
  <c r="AG25" i="52"/>
  <c r="AH25" i="52" s="1"/>
  <c r="AI25" i="52" s="1"/>
  <c r="AF25" i="52"/>
  <c r="AD25" i="52"/>
  <c r="AE25" i="52" s="1"/>
  <c r="AC25" i="52"/>
  <c r="AB25" i="52"/>
  <c r="AA25" i="52"/>
  <c r="T25" i="52"/>
  <c r="S25" i="52"/>
  <c r="N25" i="52"/>
  <c r="G25" i="52"/>
  <c r="H25" i="52" s="1"/>
  <c r="F25" i="52"/>
  <c r="D25" i="52"/>
  <c r="E25" i="52" s="1"/>
  <c r="AL24" i="52"/>
  <c r="AJ24" i="52"/>
  <c r="AK24" i="52" s="1"/>
  <c r="AG24" i="52"/>
  <c r="AH24" i="52" s="1"/>
  <c r="AI24" i="52" s="1"/>
  <c r="AF24" i="52"/>
  <c r="AD24" i="52"/>
  <c r="AE24" i="52" s="1"/>
  <c r="AC24" i="52"/>
  <c r="AA24" i="52"/>
  <c r="AB24" i="52" s="1"/>
  <c r="T24" i="52"/>
  <c r="S24" i="52"/>
  <c r="N24" i="52"/>
  <c r="H24" i="52"/>
  <c r="G24" i="52"/>
  <c r="F24" i="52"/>
  <c r="D24" i="52"/>
  <c r="E24" i="52" s="1"/>
  <c r="AL23" i="52"/>
  <c r="AJ23" i="52"/>
  <c r="AK23" i="52" s="1"/>
  <c r="AG23" i="52"/>
  <c r="AH23" i="52" s="1"/>
  <c r="AI23" i="52" s="1"/>
  <c r="AF23" i="52"/>
  <c r="AD23" i="52"/>
  <c r="AE23" i="52" s="1"/>
  <c r="AC23" i="52"/>
  <c r="AA23" i="52"/>
  <c r="AB23" i="52" s="1"/>
  <c r="T23" i="52"/>
  <c r="S23" i="52"/>
  <c r="N23" i="52"/>
  <c r="G23" i="52"/>
  <c r="H23" i="52" s="1"/>
  <c r="F23" i="52"/>
  <c r="D23" i="52"/>
  <c r="E23" i="52" s="1"/>
  <c r="AL22" i="52"/>
  <c r="AJ22" i="52"/>
  <c r="AK22" i="52" s="1"/>
  <c r="AG22" i="52"/>
  <c r="AH22" i="52" s="1"/>
  <c r="AI22" i="52" s="1"/>
  <c r="AF22" i="52"/>
  <c r="AD22" i="52"/>
  <c r="AE22" i="52" s="1"/>
  <c r="AC22" i="52"/>
  <c r="AA22" i="52"/>
  <c r="AB22" i="52" s="1"/>
  <c r="T22" i="52"/>
  <c r="S22" i="52"/>
  <c r="N22" i="52"/>
  <c r="G22" i="52"/>
  <c r="H22" i="52" s="1"/>
  <c r="F22" i="52"/>
  <c r="D22" i="52"/>
  <c r="E22" i="52" s="1"/>
  <c r="AL21" i="52"/>
  <c r="AJ21" i="52"/>
  <c r="AK21" i="52" s="1"/>
  <c r="AG21" i="52"/>
  <c r="AH21" i="52" s="1"/>
  <c r="AI21" i="52" s="1"/>
  <c r="AF21" i="52"/>
  <c r="AD21" i="52"/>
  <c r="AE21" i="52" s="1"/>
  <c r="AC21" i="52"/>
  <c r="AB21" i="52"/>
  <c r="AA21" i="52"/>
  <c r="T21" i="52"/>
  <c r="S21" i="52"/>
  <c r="N21" i="52"/>
  <c r="G21" i="52"/>
  <c r="H21" i="52" s="1"/>
  <c r="F21" i="52"/>
  <c r="D21" i="52"/>
  <c r="E21" i="52" s="1"/>
  <c r="AL20" i="52"/>
  <c r="AJ20" i="52"/>
  <c r="AK20" i="52" s="1"/>
  <c r="AG20" i="52"/>
  <c r="AH20" i="52" s="1"/>
  <c r="AI20" i="52" s="1"/>
  <c r="AF20" i="52"/>
  <c r="AD20" i="52"/>
  <c r="AE20" i="52" s="1"/>
  <c r="AC20" i="52"/>
  <c r="AA20" i="52"/>
  <c r="AB20" i="52" s="1"/>
  <c r="T20" i="52"/>
  <c r="S20" i="52"/>
  <c r="N20" i="52"/>
  <c r="G20" i="52"/>
  <c r="H20" i="52" s="1"/>
  <c r="F20" i="52"/>
  <c r="D20" i="52"/>
  <c r="E20" i="52" s="1"/>
  <c r="AL19" i="52"/>
  <c r="AJ19" i="52"/>
  <c r="AK19" i="52" s="1"/>
  <c r="AG19" i="52"/>
  <c r="AH19" i="52" s="1"/>
  <c r="AI19" i="52" s="1"/>
  <c r="AF19" i="52"/>
  <c r="AD19" i="52"/>
  <c r="AE19" i="52" s="1"/>
  <c r="AC19" i="52"/>
  <c r="AB19" i="52"/>
  <c r="AA19" i="52"/>
  <c r="T19" i="52"/>
  <c r="S19" i="52"/>
  <c r="N19" i="52"/>
  <c r="G19" i="52"/>
  <c r="H19" i="52" s="1"/>
  <c r="F19" i="52"/>
  <c r="D19" i="52"/>
  <c r="E19" i="52" s="1"/>
  <c r="AL18" i="52"/>
  <c r="AJ18" i="52"/>
  <c r="AK18" i="52" s="1"/>
  <c r="AG18" i="52"/>
  <c r="AH18" i="52" s="1"/>
  <c r="AI18" i="52" s="1"/>
  <c r="AF18" i="52"/>
  <c r="AD18" i="52"/>
  <c r="AE18" i="52" s="1"/>
  <c r="AC18" i="52"/>
  <c r="AA18" i="52"/>
  <c r="AB18" i="52" s="1"/>
  <c r="T18" i="52"/>
  <c r="S18" i="52"/>
  <c r="N18" i="52"/>
  <c r="G18" i="52"/>
  <c r="H18" i="52" s="1"/>
  <c r="F18" i="52"/>
  <c r="D18" i="52"/>
  <c r="E18" i="52" s="1"/>
  <c r="AL17" i="52"/>
  <c r="AJ17" i="52"/>
  <c r="AK17" i="52" s="1"/>
  <c r="AG17" i="52"/>
  <c r="AH17" i="52" s="1"/>
  <c r="AI17" i="52" s="1"/>
  <c r="AF17" i="52"/>
  <c r="AD17" i="52"/>
  <c r="AE17" i="52" s="1"/>
  <c r="AC17" i="52"/>
  <c r="AB17" i="52"/>
  <c r="AA17" i="52"/>
  <c r="T17" i="52"/>
  <c r="S17" i="52"/>
  <c r="N17" i="52"/>
  <c r="G17" i="52"/>
  <c r="H17" i="52" s="1"/>
  <c r="F17" i="52"/>
  <c r="D17" i="52"/>
  <c r="E17" i="52" s="1"/>
  <c r="AL16" i="52"/>
  <c r="AJ16" i="52"/>
  <c r="AK16" i="52" s="1"/>
  <c r="AG16" i="52"/>
  <c r="AH16" i="52" s="1"/>
  <c r="AI16" i="52" s="1"/>
  <c r="AF16" i="52"/>
  <c r="AD16" i="52"/>
  <c r="AE16" i="52" s="1"/>
  <c r="AC16" i="52"/>
  <c r="AA16" i="52"/>
  <c r="AB16" i="52" s="1"/>
  <c r="T16" i="52"/>
  <c r="S16" i="52"/>
  <c r="N16" i="52"/>
  <c r="G16" i="52"/>
  <c r="H16" i="52" s="1"/>
  <c r="F16" i="52"/>
  <c r="D16" i="52"/>
  <c r="E16" i="52" s="1"/>
  <c r="AL15" i="52"/>
  <c r="AJ15" i="52"/>
  <c r="AK15" i="52" s="1"/>
  <c r="AG15" i="52"/>
  <c r="AH15" i="52" s="1"/>
  <c r="AI15" i="52" s="1"/>
  <c r="AF15" i="52"/>
  <c r="AD15" i="52"/>
  <c r="AE15" i="52" s="1"/>
  <c r="AC15" i="52"/>
  <c r="AA15" i="52"/>
  <c r="AB15" i="52" s="1"/>
  <c r="T15" i="52"/>
  <c r="S15" i="52"/>
  <c r="N15" i="52"/>
  <c r="G15" i="52"/>
  <c r="H15" i="52" s="1"/>
  <c r="F15" i="52"/>
  <c r="D15" i="52"/>
  <c r="E15" i="52" s="1"/>
  <c r="AL14" i="52"/>
  <c r="AJ14" i="52"/>
  <c r="AK14" i="52" s="1"/>
  <c r="AG14" i="52"/>
  <c r="AH14" i="52" s="1"/>
  <c r="AI14" i="52" s="1"/>
  <c r="AF14" i="52"/>
  <c r="AD14" i="52"/>
  <c r="AE14" i="52" s="1"/>
  <c r="AC14" i="52"/>
  <c r="AA14" i="52"/>
  <c r="AB14" i="52" s="1"/>
  <c r="T14" i="52"/>
  <c r="S14" i="52"/>
  <c r="N14" i="52"/>
  <c r="G14" i="52"/>
  <c r="H14" i="52" s="1"/>
  <c r="F14" i="52"/>
  <c r="D14" i="52"/>
  <c r="E14" i="52" s="1"/>
  <c r="AL13" i="52"/>
  <c r="AJ13" i="52"/>
  <c r="AK13" i="52" s="1"/>
  <c r="AG13" i="52"/>
  <c r="AH13" i="52" s="1"/>
  <c r="AI13" i="52" s="1"/>
  <c r="AF13" i="52"/>
  <c r="AD13" i="52"/>
  <c r="AE13" i="52" s="1"/>
  <c r="AC13" i="52"/>
  <c r="AB13" i="52"/>
  <c r="AA13" i="52"/>
  <c r="T13" i="52"/>
  <c r="S13" i="52"/>
  <c r="N13" i="52"/>
  <c r="G13" i="52"/>
  <c r="H13" i="52" s="1"/>
  <c r="F13" i="52"/>
  <c r="D13" i="52"/>
  <c r="E13" i="52" s="1"/>
  <c r="AL12" i="52"/>
  <c r="AJ12" i="52"/>
  <c r="AK12" i="52" s="1"/>
  <c r="AG12" i="52"/>
  <c r="AH12" i="52" s="1"/>
  <c r="AI12" i="52" s="1"/>
  <c r="AF12" i="52"/>
  <c r="AD12" i="52"/>
  <c r="AE12" i="52" s="1"/>
  <c r="AC12" i="52"/>
  <c r="AA12" i="52"/>
  <c r="AB12" i="52" s="1"/>
  <c r="T12" i="52"/>
  <c r="S12" i="52"/>
  <c r="N12" i="52"/>
  <c r="G12" i="52"/>
  <c r="H12" i="52" s="1"/>
  <c r="F12" i="52"/>
  <c r="D12" i="52"/>
  <c r="E12" i="52" s="1"/>
  <c r="AL11" i="52"/>
  <c r="AJ11" i="52"/>
  <c r="AK11" i="52" s="1"/>
  <c r="AG11" i="52"/>
  <c r="AH11" i="52" s="1"/>
  <c r="AI11" i="52" s="1"/>
  <c r="AF11" i="52"/>
  <c r="AD11" i="52"/>
  <c r="AE11" i="52" s="1"/>
  <c r="AC11" i="52"/>
  <c r="AB11" i="52"/>
  <c r="AA11" i="52"/>
  <c r="T11" i="52"/>
  <c r="S11" i="52"/>
  <c r="N11" i="52"/>
  <c r="G11" i="52"/>
  <c r="H11" i="52" s="1"/>
  <c r="F11" i="52"/>
  <c r="D11" i="52"/>
  <c r="E11" i="52" s="1"/>
  <c r="AL10" i="52"/>
  <c r="AJ10" i="52"/>
  <c r="AK10" i="52" s="1"/>
  <c r="AG10" i="52"/>
  <c r="AH10" i="52" s="1"/>
  <c r="AI10" i="52" s="1"/>
  <c r="AF10" i="52"/>
  <c r="AD10" i="52"/>
  <c r="AE10" i="52" s="1"/>
  <c r="AC10" i="52"/>
  <c r="AA10" i="52"/>
  <c r="AB10" i="52" s="1"/>
  <c r="T10" i="52"/>
  <c r="S10" i="52"/>
  <c r="N10" i="52"/>
  <c r="G10" i="52"/>
  <c r="H10" i="52" s="1"/>
  <c r="F10" i="52"/>
  <c r="D10" i="52"/>
  <c r="E10" i="52" s="1"/>
  <c r="AL9" i="52"/>
  <c r="AJ9" i="52"/>
  <c r="AK9" i="52" s="1"/>
  <c r="AG9" i="52"/>
  <c r="AH9" i="52" s="1"/>
  <c r="AI9" i="52" s="1"/>
  <c r="AF9" i="52"/>
  <c r="AD9" i="52"/>
  <c r="AE9" i="52" s="1"/>
  <c r="AC9" i="52"/>
  <c r="AA9" i="52"/>
  <c r="AB9" i="52" s="1"/>
  <c r="T9" i="52"/>
  <c r="S9" i="52"/>
  <c r="N9" i="52"/>
  <c r="G9" i="52"/>
  <c r="H9" i="52" s="1"/>
  <c r="F9" i="52"/>
  <c r="D9" i="52"/>
  <c r="E9" i="52" s="1"/>
  <c r="A9" i="52"/>
  <c r="A10" i="52" s="1"/>
  <c r="A11" i="52" s="1"/>
  <c r="A12" i="52" s="1"/>
  <c r="A13" i="52" s="1"/>
  <c r="A14" i="52" s="1"/>
  <c r="A15" i="52" s="1"/>
  <c r="A16" i="52" s="1"/>
  <c r="A17" i="52" s="1"/>
  <c r="A18" i="52" s="1"/>
  <c r="A19" i="52" s="1"/>
  <c r="A20" i="52" s="1"/>
  <c r="A21" i="52" s="1"/>
  <c r="A22" i="52" s="1"/>
  <c r="A23" i="52" s="1"/>
  <c r="A24" i="52" s="1"/>
  <c r="A25" i="52" s="1"/>
  <c r="A26" i="52" s="1"/>
  <c r="A27" i="52" s="1"/>
  <c r="AL8" i="52"/>
  <c r="AJ8" i="52"/>
  <c r="AK8" i="52" s="1"/>
  <c r="AG8" i="52"/>
  <c r="AH8" i="52" s="1"/>
  <c r="AI8" i="52" s="1"/>
  <c r="AF8" i="52"/>
  <c r="AD8" i="52"/>
  <c r="AE8" i="52" s="1"/>
  <c r="AC8" i="52"/>
  <c r="AA8" i="52"/>
  <c r="AB8" i="52" s="1"/>
  <c r="T8" i="52"/>
  <c r="S8" i="52"/>
  <c r="G8" i="52"/>
  <c r="H3" i="52" s="1"/>
  <c r="E8" i="52"/>
  <c r="P3" i="52"/>
  <c r="I28" i="51"/>
  <c r="C28" i="51"/>
  <c r="AL27" i="51"/>
  <c r="AJ27" i="51"/>
  <c r="AK27" i="51" s="1"/>
  <c r="AG27" i="51"/>
  <c r="AH27" i="51" s="1"/>
  <c r="AI27" i="51" s="1"/>
  <c r="AF27" i="51"/>
  <c r="AD27" i="51"/>
  <c r="AE27" i="51" s="1"/>
  <c r="AC27" i="51"/>
  <c r="AA27" i="51"/>
  <c r="AB27" i="51" s="1"/>
  <c r="T27" i="51"/>
  <c r="S27" i="51"/>
  <c r="N27" i="51"/>
  <c r="G27" i="51"/>
  <c r="H27" i="51" s="1"/>
  <c r="F27" i="51"/>
  <c r="D27" i="51"/>
  <c r="E27" i="51" s="1"/>
  <c r="AL26" i="51"/>
  <c r="AJ26" i="51"/>
  <c r="AK26" i="51" s="1"/>
  <c r="AG26" i="51"/>
  <c r="AH26" i="51" s="1"/>
  <c r="AI26" i="51" s="1"/>
  <c r="AF26" i="51"/>
  <c r="AD26" i="51"/>
  <c r="AE26" i="51" s="1"/>
  <c r="AC26" i="51"/>
  <c r="AA26" i="51"/>
  <c r="AB26" i="51" s="1"/>
  <c r="T26" i="51"/>
  <c r="S26" i="51"/>
  <c r="N26" i="51"/>
  <c r="G26" i="51"/>
  <c r="H26" i="51" s="1"/>
  <c r="F26" i="51"/>
  <c r="D26" i="51"/>
  <c r="E26" i="51" s="1"/>
  <c r="AL25" i="51"/>
  <c r="AJ25" i="51"/>
  <c r="AK25" i="51" s="1"/>
  <c r="AG25" i="51"/>
  <c r="AH25" i="51" s="1"/>
  <c r="AI25" i="51" s="1"/>
  <c r="AF25" i="51"/>
  <c r="AD25" i="51"/>
  <c r="AE25" i="51" s="1"/>
  <c r="AC25" i="51"/>
  <c r="AA25" i="51"/>
  <c r="AB25" i="51" s="1"/>
  <c r="T25" i="51"/>
  <c r="S25" i="51"/>
  <c r="N25" i="51"/>
  <c r="G25" i="51"/>
  <c r="H25" i="51" s="1"/>
  <c r="F25" i="51"/>
  <c r="D25" i="51"/>
  <c r="E25" i="51" s="1"/>
  <c r="AL24" i="51"/>
  <c r="AJ24" i="51"/>
  <c r="AK24" i="51" s="1"/>
  <c r="AG24" i="51"/>
  <c r="AH24" i="51" s="1"/>
  <c r="AI24" i="51" s="1"/>
  <c r="AF24" i="51"/>
  <c r="AD24" i="51"/>
  <c r="AE24" i="51" s="1"/>
  <c r="AC24" i="51"/>
  <c r="AB24" i="51"/>
  <c r="AA24" i="51"/>
  <c r="T24" i="51"/>
  <c r="S24" i="51"/>
  <c r="N24" i="51"/>
  <c r="G24" i="51"/>
  <c r="H24" i="51" s="1"/>
  <c r="F24" i="51"/>
  <c r="D24" i="51"/>
  <c r="E24" i="51" s="1"/>
  <c r="AL23" i="51"/>
  <c r="AJ23" i="51"/>
  <c r="AK23" i="51" s="1"/>
  <c r="AG23" i="51"/>
  <c r="AH23" i="51" s="1"/>
  <c r="AI23" i="51" s="1"/>
  <c r="AF23" i="51"/>
  <c r="AD23" i="51"/>
  <c r="AE23" i="51" s="1"/>
  <c r="AC23" i="51"/>
  <c r="AA23" i="51"/>
  <c r="AB23" i="51" s="1"/>
  <c r="T23" i="51"/>
  <c r="S23" i="51"/>
  <c r="N23" i="51"/>
  <c r="G23" i="51"/>
  <c r="H23" i="51" s="1"/>
  <c r="F23" i="51"/>
  <c r="D23" i="51"/>
  <c r="E23" i="51" s="1"/>
  <c r="AL22" i="51"/>
  <c r="AJ22" i="51"/>
  <c r="AK22" i="51" s="1"/>
  <c r="AG22" i="51"/>
  <c r="AH22" i="51" s="1"/>
  <c r="AI22" i="51" s="1"/>
  <c r="AF22" i="51"/>
  <c r="AD22" i="51"/>
  <c r="AE22" i="51" s="1"/>
  <c r="AC22" i="51"/>
  <c r="AA22" i="51"/>
  <c r="AB22" i="51" s="1"/>
  <c r="T22" i="51"/>
  <c r="S22" i="51"/>
  <c r="N22" i="51"/>
  <c r="G22" i="51"/>
  <c r="H22" i="51" s="1"/>
  <c r="F22" i="51"/>
  <c r="D22" i="51"/>
  <c r="E22" i="51" s="1"/>
  <c r="AL21" i="51"/>
  <c r="AJ21" i="51"/>
  <c r="AK21" i="51" s="1"/>
  <c r="AG21" i="51"/>
  <c r="AH21" i="51" s="1"/>
  <c r="AI21" i="51" s="1"/>
  <c r="AF21" i="51"/>
  <c r="AD21" i="51"/>
  <c r="AE21" i="51" s="1"/>
  <c r="AC21" i="51"/>
  <c r="AA21" i="51"/>
  <c r="AB21" i="51" s="1"/>
  <c r="T21" i="51"/>
  <c r="S21" i="51"/>
  <c r="N21" i="51"/>
  <c r="G21" i="51"/>
  <c r="H21" i="51" s="1"/>
  <c r="F21" i="51"/>
  <c r="D21" i="51"/>
  <c r="E21" i="51" s="1"/>
  <c r="AL20" i="51"/>
  <c r="AJ20" i="51"/>
  <c r="AK20" i="51" s="1"/>
  <c r="AG20" i="51"/>
  <c r="AH20" i="51" s="1"/>
  <c r="AI20" i="51" s="1"/>
  <c r="AF20" i="51"/>
  <c r="AD20" i="51"/>
  <c r="AE20" i="51" s="1"/>
  <c r="AC20" i="51"/>
  <c r="AB20" i="51"/>
  <c r="AA20" i="51"/>
  <c r="T20" i="51"/>
  <c r="S20" i="51"/>
  <c r="N20" i="51"/>
  <c r="G20" i="51"/>
  <c r="H20" i="51" s="1"/>
  <c r="F20" i="51"/>
  <c r="D20" i="51"/>
  <c r="E20" i="51" s="1"/>
  <c r="AL19" i="51"/>
  <c r="AJ19" i="51"/>
  <c r="AK19" i="51" s="1"/>
  <c r="AG19" i="51"/>
  <c r="AH19" i="51" s="1"/>
  <c r="AI19" i="51" s="1"/>
  <c r="AF19" i="51"/>
  <c r="AD19" i="51"/>
  <c r="AE19" i="51" s="1"/>
  <c r="AC19" i="51"/>
  <c r="AA19" i="51"/>
  <c r="AB19" i="51" s="1"/>
  <c r="T19" i="51"/>
  <c r="S19" i="51"/>
  <c r="N19" i="51"/>
  <c r="G19" i="51"/>
  <c r="H19" i="51" s="1"/>
  <c r="F19" i="51"/>
  <c r="D19" i="51"/>
  <c r="E19" i="51" s="1"/>
  <c r="AL18" i="51"/>
  <c r="AJ18" i="51"/>
  <c r="AK18" i="51" s="1"/>
  <c r="AG18" i="51"/>
  <c r="AH18" i="51" s="1"/>
  <c r="AI18" i="51" s="1"/>
  <c r="AF18" i="51"/>
  <c r="AD18" i="51"/>
  <c r="AE18" i="51" s="1"/>
  <c r="AC18" i="51"/>
  <c r="AA18" i="51"/>
  <c r="AB18" i="51" s="1"/>
  <c r="T18" i="51"/>
  <c r="S18" i="51"/>
  <c r="N18" i="51"/>
  <c r="G18" i="51"/>
  <c r="H18" i="51" s="1"/>
  <c r="F18" i="51"/>
  <c r="D18" i="51"/>
  <c r="E18" i="51" s="1"/>
  <c r="AL17" i="51"/>
  <c r="AJ17" i="51"/>
  <c r="AK17" i="51" s="1"/>
  <c r="AG17" i="51"/>
  <c r="AH17" i="51" s="1"/>
  <c r="AI17" i="51" s="1"/>
  <c r="AF17" i="51"/>
  <c r="AD17" i="51"/>
  <c r="AE17" i="51" s="1"/>
  <c r="AC17" i="51"/>
  <c r="AA17" i="51"/>
  <c r="AB17" i="51" s="1"/>
  <c r="T17" i="51"/>
  <c r="S17" i="51"/>
  <c r="N17" i="51"/>
  <c r="G17" i="51"/>
  <c r="H17" i="51" s="1"/>
  <c r="F17" i="51"/>
  <c r="D17" i="51"/>
  <c r="E17" i="51" s="1"/>
  <c r="AL16" i="51"/>
  <c r="AJ16" i="51"/>
  <c r="AK16" i="51" s="1"/>
  <c r="AG16" i="51"/>
  <c r="AH16" i="51" s="1"/>
  <c r="AI16" i="51" s="1"/>
  <c r="AF16" i="51"/>
  <c r="AD16" i="51"/>
  <c r="AE16" i="51" s="1"/>
  <c r="AC16" i="51"/>
  <c r="AB16" i="51"/>
  <c r="AA16" i="51"/>
  <c r="T16" i="51"/>
  <c r="S16" i="51"/>
  <c r="N16" i="51"/>
  <c r="G16" i="51"/>
  <c r="H16" i="51" s="1"/>
  <c r="F16" i="51"/>
  <c r="D16" i="51"/>
  <c r="E16" i="51" s="1"/>
  <c r="AL15" i="51"/>
  <c r="AJ15" i="51"/>
  <c r="AK15" i="51" s="1"/>
  <c r="AG15" i="51"/>
  <c r="AH15" i="51" s="1"/>
  <c r="AI15" i="51" s="1"/>
  <c r="AF15" i="51"/>
  <c r="AD15" i="51"/>
  <c r="AE15" i="51" s="1"/>
  <c r="AC15" i="51"/>
  <c r="AA15" i="51"/>
  <c r="AB15" i="51" s="1"/>
  <c r="T15" i="51"/>
  <c r="S15" i="51"/>
  <c r="N15" i="51"/>
  <c r="G15" i="51"/>
  <c r="H15" i="51" s="1"/>
  <c r="F15" i="51"/>
  <c r="D15" i="51"/>
  <c r="E15" i="51" s="1"/>
  <c r="AL14" i="51"/>
  <c r="AJ14" i="51"/>
  <c r="AK14" i="51" s="1"/>
  <c r="AG14" i="51"/>
  <c r="AH14" i="51" s="1"/>
  <c r="AI14" i="51" s="1"/>
  <c r="AF14" i="51"/>
  <c r="AD14" i="51"/>
  <c r="AE14" i="51" s="1"/>
  <c r="AC14" i="51"/>
  <c r="AA14" i="51"/>
  <c r="AB14" i="51" s="1"/>
  <c r="T14" i="51"/>
  <c r="S14" i="51"/>
  <c r="N14" i="51"/>
  <c r="G14" i="51"/>
  <c r="H14" i="51" s="1"/>
  <c r="F14" i="51"/>
  <c r="D14" i="51"/>
  <c r="E14" i="51" s="1"/>
  <c r="AL13" i="51"/>
  <c r="AJ13" i="51"/>
  <c r="AK13" i="51" s="1"/>
  <c r="AG13" i="51"/>
  <c r="AH13" i="51" s="1"/>
  <c r="AI13" i="51" s="1"/>
  <c r="AF13" i="51"/>
  <c r="AD13" i="51"/>
  <c r="AE13" i="51" s="1"/>
  <c r="AC13" i="51"/>
  <c r="AA13" i="51"/>
  <c r="AB13" i="51" s="1"/>
  <c r="T13" i="51"/>
  <c r="S13" i="51"/>
  <c r="N13" i="51"/>
  <c r="G13" i="51"/>
  <c r="H13" i="51" s="1"/>
  <c r="F13" i="51"/>
  <c r="D13" i="51"/>
  <c r="E13" i="51" s="1"/>
  <c r="AL12" i="51"/>
  <c r="AJ12" i="51"/>
  <c r="AK12" i="51" s="1"/>
  <c r="AG12" i="51"/>
  <c r="AH12" i="51" s="1"/>
  <c r="AI12" i="51" s="1"/>
  <c r="AF12" i="51"/>
  <c r="AD12" i="51"/>
  <c r="AE12" i="51" s="1"/>
  <c r="AC12" i="51"/>
  <c r="AB12" i="51"/>
  <c r="AA12" i="51"/>
  <c r="T12" i="51"/>
  <c r="S12" i="51"/>
  <c r="N12" i="51"/>
  <c r="G12" i="51"/>
  <c r="H12" i="51" s="1"/>
  <c r="F12" i="51"/>
  <c r="D12" i="51"/>
  <c r="E12" i="51" s="1"/>
  <c r="AL11" i="51"/>
  <c r="AJ11" i="51"/>
  <c r="AK11" i="51" s="1"/>
  <c r="AG11" i="51"/>
  <c r="AH11" i="51" s="1"/>
  <c r="AI11" i="51" s="1"/>
  <c r="AF11" i="51"/>
  <c r="AD11" i="51"/>
  <c r="AE11" i="51" s="1"/>
  <c r="AC11" i="51"/>
  <c r="AA11" i="51"/>
  <c r="AB11" i="51" s="1"/>
  <c r="T11" i="51"/>
  <c r="S11" i="51"/>
  <c r="N11" i="51"/>
  <c r="G11" i="51"/>
  <c r="H11" i="51" s="1"/>
  <c r="F11" i="51"/>
  <c r="D11" i="51"/>
  <c r="E11" i="51" s="1"/>
  <c r="AL10" i="51"/>
  <c r="AJ10" i="51"/>
  <c r="AK10" i="51" s="1"/>
  <c r="AG10" i="51"/>
  <c r="AH10" i="51" s="1"/>
  <c r="AI10" i="51" s="1"/>
  <c r="AF10" i="51"/>
  <c r="AD10" i="51"/>
  <c r="AE10" i="51" s="1"/>
  <c r="AC10" i="51"/>
  <c r="AA10" i="51"/>
  <c r="AB10" i="51" s="1"/>
  <c r="T10" i="51"/>
  <c r="S10" i="51"/>
  <c r="N10" i="51"/>
  <c r="G10" i="51"/>
  <c r="H10" i="51" s="1"/>
  <c r="F10" i="51"/>
  <c r="D10" i="51"/>
  <c r="E10" i="51" s="1"/>
  <c r="AL9" i="51"/>
  <c r="AJ9" i="51"/>
  <c r="AK9" i="51" s="1"/>
  <c r="AG9" i="51"/>
  <c r="AH9" i="51" s="1"/>
  <c r="AI9" i="51" s="1"/>
  <c r="AF9" i="51"/>
  <c r="AD9" i="51"/>
  <c r="AE9" i="51" s="1"/>
  <c r="AC9" i="51"/>
  <c r="AA9" i="51"/>
  <c r="AB9" i="51" s="1"/>
  <c r="T9" i="51"/>
  <c r="S9" i="51"/>
  <c r="N9" i="51"/>
  <c r="G9" i="51"/>
  <c r="H9" i="51" s="1"/>
  <c r="F9" i="51"/>
  <c r="D9" i="51"/>
  <c r="E9" i="51" s="1"/>
  <c r="A9" i="51"/>
  <c r="A10" i="51" s="1"/>
  <c r="A11" i="51" s="1"/>
  <c r="A12" i="51" s="1"/>
  <c r="A13" i="51" s="1"/>
  <c r="A14" i="51" s="1"/>
  <c r="A15" i="51" s="1"/>
  <c r="A16" i="51" s="1"/>
  <c r="A17" i="51" s="1"/>
  <c r="A18" i="51" s="1"/>
  <c r="A19" i="51" s="1"/>
  <c r="A20" i="51" s="1"/>
  <c r="A21" i="51" s="1"/>
  <c r="A22" i="51" s="1"/>
  <c r="A23" i="51" s="1"/>
  <c r="A24" i="51" s="1"/>
  <c r="A25" i="51" s="1"/>
  <c r="A26" i="51" s="1"/>
  <c r="A27" i="51" s="1"/>
  <c r="AL8" i="51"/>
  <c r="AJ8" i="51"/>
  <c r="AK8" i="51" s="1"/>
  <c r="AG8" i="51"/>
  <c r="AH8" i="51" s="1"/>
  <c r="AI8" i="51" s="1"/>
  <c r="AF8" i="51"/>
  <c r="AD8" i="51"/>
  <c r="AE8" i="51" s="1"/>
  <c r="AC8" i="51"/>
  <c r="AA8" i="51"/>
  <c r="AB8" i="51" s="1"/>
  <c r="T8" i="51"/>
  <c r="S8" i="51"/>
  <c r="G8" i="51"/>
  <c r="H3" i="51" s="1"/>
  <c r="E8" i="51"/>
  <c r="P3" i="51"/>
  <c r="I28" i="50"/>
  <c r="C28" i="50"/>
  <c r="AL27" i="50"/>
  <c r="AJ27" i="50"/>
  <c r="AK27" i="50" s="1"/>
  <c r="AG27" i="50"/>
  <c r="AH27" i="50" s="1"/>
  <c r="AI27" i="50" s="1"/>
  <c r="AF27" i="50"/>
  <c r="AD27" i="50"/>
  <c r="AE27" i="50" s="1"/>
  <c r="AC27" i="50"/>
  <c r="AA27" i="50"/>
  <c r="AB27" i="50" s="1"/>
  <c r="T27" i="50"/>
  <c r="S27" i="50"/>
  <c r="N27" i="50"/>
  <c r="G27" i="50"/>
  <c r="H27" i="50" s="1"/>
  <c r="F27" i="50"/>
  <c r="D27" i="50"/>
  <c r="E27" i="50" s="1"/>
  <c r="AL26" i="50"/>
  <c r="AJ26" i="50"/>
  <c r="AK26" i="50" s="1"/>
  <c r="AG26" i="50"/>
  <c r="AH26" i="50" s="1"/>
  <c r="AI26" i="50" s="1"/>
  <c r="AF26" i="50"/>
  <c r="AD26" i="50"/>
  <c r="AE26" i="50" s="1"/>
  <c r="AC26" i="50"/>
  <c r="AB26" i="50"/>
  <c r="AA26" i="50"/>
  <c r="T26" i="50"/>
  <c r="S26" i="50"/>
  <c r="N26" i="50"/>
  <c r="G26" i="50"/>
  <c r="H26" i="50" s="1"/>
  <c r="F26" i="50"/>
  <c r="D26" i="50"/>
  <c r="E26" i="50" s="1"/>
  <c r="AL25" i="50"/>
  <c r="AJ25" i="50"/>
  <c r="AK25" i="50" s="1"/>
  <c r="AG25" i="50"/>
  <c r="AH25" i="50" s="1"/>
  <c r="AI25" i="50" s="1"/>
  <c r="AF25" i="50"/>
  <c r="AD25" i="50"/>
  <c r="AE25" i="50" s="1"/>
  <c r="AC25" i="50"/>
  <c r="AA25" i="50"/>
  <c r="AB25" i="50" s="1"/>
  <c r="T25" i="50"/>
  <c r="S25" i="50"/>
  <c r="N25" i="50"/>
  <c r="G25" i="50"/>
  <c r="H25" i="50" s="1"/>
  <c r="F25" i="50"/>
  <c r="D25" i="50"/>
  <c r="E25" i="50" s="1"/>
  <c r="AL24" i="50"/>
  <c r="AJ24" i="50"/>
  <c r="AK24" i="50" s="1"/>
  <c r="AG24" i="50"/>
  <c r="AH24" i="50" s="1"/>
  <c r="AI24" i="50" s="1"/>
  <c r="AF24" i="50"/>
  <c r="AD24" i="50"/>
  <c r="AE24" i="50" s="1"/>
  <c r="AC24" i="50"/>
  <c r="AA24" i="50"/>
  <c r="AB24" i="50" s="1"/>
  <c r="T24" i="50"/>
  <c r="S24" i="50"/>
  <c r="N24" i="50"/>
  <c r="G24" i="50"/>
  <c r="H24" i="50" s="1"/>
  <c r="F24" i="50"/>
  <c r="D24" i="50"/>
  <c r="E24" i="50" s="1"/>
  <c r="AL23" i="50"/>
  <c r="AJ23" i="50"/>
  <c r="AK23" i="50" s="1"/>
  <c r="AG23" i="50"/>
  <c r="AH23" i="50" s="1"/>
  <c r="AI23" i="50" s="1"/>
  <c r="AF23" i="50"/>
  <c r="AD23" i="50"/>
  <c r="AE23" i="50" s="1"/>
  <c r="AC23" i="50"/>
  <c r="AA23" i="50"/>
  <c r="AB23" i="50" s="1"/>
  <c r="T23" i="50"/>
  <c r="S23" i="50"/>
  <c r="N23" i="50"/>
  <c r="G23" i="50"/>
  <c r="H23" i="50" s="1"/>
  <c r="F23" i="50"/>
  <c r="D23" i="50"/>
  <c r="E23" i="50" s="1"/>
  <c r="AL22" i="50"/>
  <c r="AJ22" i="50"/>
  <c r="AK22" i="50" s="1"/>
  <c r="AG22" i="50"/>
  <c r="AH22" i="50" s="1"/>
  <c r="AI22" i="50" s="1"/>
  <c r="AF22" i="50"/>
  <c r="AD22" i="50"/>
  <c r="AE22" i="50" s="1"/>
  <c r="AC22" i="50"/>
  <c r="AB22" i="50"/>
  <c r="AA22" i="50"/>
  <c r="T22" i="50"/>
  <c r="S22" i="50"/>
  <c r="N22" i="50"/>
  <c r="G22" i="50"/>
  <c r="H22" i="50" s="1"/>
  <c r="F22" i="50"/>
  <c r="D22" i="50"/>
  <c r="E22" i="50" s="1"/>
  <c r="AL21" i="50"/>
  <c r="AJ21" i="50"/>
  <c r="AK21" i="50" s="1"/>
  <c r="AG21" i="50"/>
  <c r="AH21" i="50" s="1"/>
  <c r="AI21" i="50" s="1"/>
  <c r="AF21" i="50"/>
  <c r="AD21" i="50"/>
  <c r="AE21" i="50" s="1"/>
  <c r="AC21" i="50"/>
  <c r="AA21" i="50"/>
  <c r="AB21" i="50" s="1"/>
  <c r="T21" i="50"/>
  <c r="S21" i="50"/>
  <c r="N21" i="50"/>
  <c r="G21" i="50"/>
  <c r="H21" i="50" s="1"/>
  <c r="F21" i="50"/>
  <c r="D21" i="50"/>
  <c r="E21" i="50" s="1"/>
  <c r="AL20" i="50"/>
  <c r="AJ20" i="50"/>
  <c r="AK20" i="50" s="1"/>
  <c r="AG20" i="50"/>
  <c r="AH20" i="50" s="1"/>
  <c r="AI20" i="50" s="1"/>
  <c r="AF20" i="50"/>
  <c r="AD20" i="50"/>
  <c r="AE20" i="50" s="1"/>
  <c r="AC20" i="50"/>
  <c r="AA20" i="50"/>
  <c r="AB20" i="50" s="1"/>
  <c r="T20" i="50"/>
  <c r="S20" i="50"/>
  <c r="N20" i="50"/>
  <c r="G20" i="50"/>
  <c r="H20" i="50" s="1"/>
  <c r="F20" i="50"/>
  <c r="D20" i="50"/>
  <c r="E20" i="50" s="1"/>
  <c r="AL19" i="50"/>
  <c r="AJ19" i="50"/>
  <c r="AK19" i="50" s="1"/>
  <c r="AG19" i="50"/>
  <c r="AH19" i="50" s="1"/>
  <c r="AI19" i="50" s="1"/>
  <c r="AF19" i="50"/>
  <c r="AD19" i="50"/>
  <c r="AE19" i="50" s="1"/>
  <c r="AC19" i="50"/>
  <c r="AA19" i="50"/>
  <c r="AB19" i="50" s="1"/>
  <c r="T19" i="50"/>
  <c r="S19" i="50"/>
  <c r="N19" i="50"/>
  <c r="G19" i="50"/>
  <c r="H19" i="50" s="1"/>
  <c r="F19" i="50"/>
  <c r="D19" i="50"/>
  <c r="E19" i="50" s="1"/>
  <c r="AL18" i="50"/>
  <c r="AJ18" i="50"/>
  <c r="AK18" i="50" s="1"/>
  <c r="AG18" i="50"/>
  <c r="AH18" i="50" s="1"/>
  <c r="AI18" i="50" s="1"/>
  <c r="AF18" i="50"/>
  <c r="AD18" i="50"/>
  <c r="AE18" i="50" s="1"/>
  <c r="AC18" i="50"/>
  <c r="AB18" i="50"/>
  <c r="AA18" i="50"/>
  <c r="T18" i="50"/>
  <c r="S18" i="50"/>
  <c r="N18" i="50"/>
  <c r="G18" i="50"/>
  <c r="H18" i="50" s="1"/>
  <c r="F18" i="50"/>
  <c r="D18" i="50"/>
  <c r="E18" i="50" s="1"/>
  <c r="AL17" i="50"/>
  <c r="AJ17" i="50"/>
  <c r="AK17" i="50" s="1"/>
  <c r="AG17" i="50"/>
  <c r="AH17" i="50" s="1"/>
  <c r="AI17" i="50" s="1"/>
  <c r="AF17" i="50"/>
  <c r="AD17" i="50"/>
  <c r="AE17" i="50" s="1"/>
  <c r="AC17" i="50"/>
  <c r="AA17" i="50"/>
  <c r="AB17" i="50" s="1"/>
  <c r="T17" i="50"/>
  <c r="S17" i="50"/>
  <c r="N17" i="50"/>
  <c r="G17" i="50"/>
  <c r="H17" i="50" s="1"/>
  <c r="F17" i="50"/>
  <c r="D17" i="50"/>
  <c r="E17" i="50" s="1"/>
  <c r="AL16" i="50"/>
  <c r="AJ16" i="50"/>
  <c r="AK16" i="50" s="1"/>
  <c r="AG16" i="50"/>
  <c r="AH16" i="50" s="1"/>
  <c r="AI16" i="50" s="1"/>
  <c r="AF16" i="50"/>
  <c r="AD16" i="50"/>
  <c r="AE16" i="50" s="1"/>
  <c r="AC16" i="50"/>
  <c r="AA16" i="50"/>
  <c r="AB16" i="50" s="1"/>
  <c r="T16" i="50"/>
  <c r="S16" i="50"/>
  <c r="N16" i="50"/>
  <c r="G16" i="50"/>
  <c r="H16" i="50" s="1"/>
  <c r="F16" i="50"/>
  <c r="D16" i="50"/>
  <c r="E16" i="50" s="1"/>
  <c r="AL15" i="50"/>
  <c r="AJ15" i="50"/>
  <c r="AK15" i="50" s="1"/>
  <c r="AG15" i="50"/>
  <c r="AH15" i="50" s="1"/>
  <c r="AI15" i="50" s="1"/>
  <c r="AF15" i="50"/>
  <c r="AD15" i="50"/>
  <c r="AE15" i="50" s="1"/>
  <c r="AC15" i="50"/>
  <c r="AA15" i="50"/>
  <c r="AB15" i="50" s="1"/>
  <c r="T15" i="50"/>
  <c r="S15" i="50"/>
  <c r="N15" i="50"/>
  <c r="G15" i="50"/>
  <c r="H15" i="50" s="1"/>
  <c r="F15" i="50"/>
  <c r="D15" i="50"/>
  <c r="E15" i="50" s="1"/>
  <c r="AL14" i="50"/>
  <c r="AJ14" i="50"/>
  <c r="AK14" i="50" s="1"/>
  <c r="AG14" i="50"/>
  <c r="AH14" i="50" s="1"/>
  <c r="AI14" i="50" s="1"/>
  <c r="AF14" i="50"/>
  <c r="AD14" i="50"/>
  <c r="AE14" i="50" s="1"/>
  <c r="AC14" i="50"/>
  <c r="AB14" i="50"/>
  <c r="AA14" i="50"/>
  <c r="T14" i="50"/>
  <c r="S14" i="50"/>
  <c r="N14" i="50"/>
  <c r="G14" i="50"/>
  <c r="H14" i="50" s="1"/>
  <c r="F14" i="50"/>
  <c r="D14" i="50"/>
  <c r="E14" i="50" s="1"/>
  <c r="AL13" i="50"/>
  <c r="AJ13" i="50"/>
  <c r="AK13" i="50" s="1"/>
  <c r="AG13" i="50"/>
  <c r="AH13" i="50" s="1"/>
  <c r="AI13" i="50" s="1"/>
  <c r="AF13" i="50"/>
  <c r="AD13" i="50"/>
  <c r="AE13" i="50" s="1"/>
  <c r="AC13" i="50"/>
  <c r="AA13" i="50"/>
  <c r="AB13" i="50" s="1"/>
  <c r="T13" i="50"/>
  <c r="S13" i="50"/>
  <c r="N13" i="50"/>
  <c r="G13" i="50"/>
  <c r="H13" i="50" s="1"/>
  <c r="F13" i="50"/>
  <c r="D13" i="50"/>
  <c r="E13" i="50" s="1"/>
  <c r="AL12" i="50"/>
  <c r="AJ12" i="50"/>
  <c r="AK12" i="50" s="1"/>
  <c r="AG12" i="50"/>
  <c r="AH12" i="50" s="1"/>
  <c r="AI12" i="50" s="1"/>
  <c r="AF12" i="50"/>
  <c r="AD12" i="50"/>
  <c r="AE12" i="50" s="1"/>
  <c r="AC12" i="50"/>
  <c r="AA12" i="50"/>
  <c r="AB12" i="50" s="1"/>
  <c r="T12" i="50"/>
  <c r="S12" i="50"/>
  <c r="N12" i="50"/>
  <c r="G12" i="50"/>
  <c r="H12" i="50" s="1"/>
  <c r="F12" i="50"/>
  <c r="D12" i="50"/>
  <c r="E12" i="50" s="1"/>
  <c r="AL11" i="50"/>
  <c r="AJ11" i="50"/>
  <c r="AK11" i="50" s="1"/>
  <c r="AG11" i="50"/>
  <c r="AH11" i="50" s="1"/>
  <c r="AI11" i="50" s="1"/>
  <c r="AF11" i="50"/>
  <c r="AD11" i="50"/>
  <c r="AE11" i="50" s="1"/>
  <c r="AC11" i="50"/>
  <c r="AA11" i="50"/>
  <c r="AB11" i="50" s="1"/>
  <c r="T11" i="50"/>
  <c r="S11" i="50"/>
  <c r="N11" i="50"/>
  <c r="G11" i="50"/>
  <c r="H11" i="50" s="1"/>
  <c r="F11" i="50"/>
  <c r="D11" i="50"/>
  <c r="E11" i="50" s="1"/>
  <c r="AL10" i="50"/>
  <c r="AJ10" i="50"/>
  <c r="AK10" i="50" s="1"/>
  <c r="AG10" i="50"/>
  <c r="AH10" i="50" s="1"/>
  <c r="AI10" i="50" s="1"/>
  <c r="AF10" i="50"/>
  <c r="AD10" i="50"/>
  <c r="AE10" i="50" s="1"/>
  <c r="AC10" i="50"/>
  <c r="AB10" i="50"/>
  <c r="AA10" i="50"/>
  <c r="T10" i="50"/>
  <c r="S10" i="50"/>
  <c r="N10" i="50"/>
  <c r="G10" i="50"/>
  <c r="H10" i="50" s="1"/>
  <c r="F10" i="50"/>
  <c r="D10" i="50"/>
  <c r="E10" i="50" s="1"/>
  <c r="AL9" i="50"/>
  <c r="AJ9" i="50"/>
  <c r="AK9" i="50" s="1"/>
  <c r="AG9" i="50"/>
  <c r="AH9" i="50" s="1"/>
  <c r="AI9" i="50" s="1"/>
  <c r="AF9" i="50"/>
  <c r="AD9" i="50"/>
  <c r="AE9" i="50" s="1"/>
  <c r="AC9" i="50"/>
  <c r="AA9" i="50"/>
  <c r="AB9" i="50" s="1"/>
  <c r="T9" i="50"/>
  <c r="S9" i="50"/>
  <c r="N9" i="50"/>
  <c r="G9" i="50"/>
  <c r="H9" i="50" s="1"/>
  <c r="F9" i="50"/>
  <c r="D9" i="50"/>
  <c r="E9" i="50" s="1"/>
  <c r="A9" i="50"/>
  <c r="A10" i="50" s="1"/>
  <c r="A11" i="50" s="1"/>
  <c r="A12" i="50" s="1"/>
  <c r="A13" i="50" s="1"/>
  <c r="A14" i="50" s="1"/>
  <c r="A15" i="50" s="1"/>
  <c r="A16" i="50" s="1"/>
  <c r="A17" i="50" s="1"/>
  <c r="A18" i="50" s="1"/>
  <c r="A19" i="50" s="1"/>
  <c r="A20" i="50" s="1"/>
  <c r="A21" i="50" s="1"/>
  <c r="A22" i="50" s="1"/>
  <c r="A23" i="50" s="1"/>
  <c r="A24" i="50" s="1"/>
  <c r="A25" i="50" s="1"/>
  <c r="A26" i="50" s="1"/>
  <c r="A27" i="50" s="1"/>
  <c r="AL8" i="50"/>
  <c r="AJ8" i="50"/>
  <c r="AK8" i="50" s="1"/>
  <c r="AG8" i="50"/>
  <c r="AH8" i="50" s="1"/>
  <c r="AI8" i="50" s="1"/>
  <c r="AF8" i="50"/>
  <c r="AD8" i="50"/>
  <c r="AE8" i="50" s="1"/>
  <c r="AC8" i="50"/>
  <c r="AA8" i="50"/>
  <c r="AB8" i="50" s="1"/>
  <c r="T8" i="50"/>
  <c r="S8" i="50"/>
  <c r="H8" i="50"/>
  <c r="G8" i="50"/>
  <c r="H3" i="50" s="1"/>
  <c r="E8" i="50"/>
  <c r="P3" i="50"/>
  <c r="G8" i="12"/>
  <c r="G13" i="12" s="1"/>
  <c r="H13" i="12" s="1"/>
  <c r="E8" i="12"/>
  <c r="F10" i="12"/>
  <c r="F11" i="12"/>
  <c r="F12" i="12"/>
  <c r="F13" i="12"/>
  <c r="F14" i="12"/>
  <c r="F15" i="12"/>
  <c r="F16" i="12"/>
  <c r="F17" i="12"/>
  <c r="F18" i="12"/>
  <c r="F19" i="12"/>
  <c r="F20" i="12"/>
  <c r="F21" i="12"/>
  <c r="F22" i="12"/>
  <c r="F23" i="12"/>
  <c r="F24" i="12"/>
  <c r="F25" i="12"/>
  <c r="F26" i="12"/>
  <c r="F27" i="12"/>
  <c r="F9" i="12"/>
  <c r="P3" i="12"/>
  <c r="Q3" i="12" s="1"/>
  <c r="D10" i="12"/>
  <c r="E10" i="12" s="1"/>
  <c r="D11" i="12"/>
  <c r="E11" i="12" s="1"/>
  <c r="D12" i="12"/>
  <c r="E12" i="12" s="1"/>
  <c r="D13" i="12"/>
  <c r="E13" i="12" s="1"/>
  <c r="D14" i="12"/>
  <c r="E14" i="12" s="1"/>
  <c r="D15" i="12"/>
  <c r="E15" i="12" s="1"/>
  <c r="D16" i="12"/>
  <c r="E16" i="12" s="1"/>
  <c r="D17" i="12"/>
  <c r="E17" i="12" s="1"/>
  <c r="D18" i="12"/>
  <c r="E18" i="12" s="1"/>
  <c r="D19" i="12"/>
  <c r="E19" i="12" s="1"/>
  <c r="D20" i="12"/>
  <c r="E20" i="12" s="1"/>
  <c r="D21" i="12"/>
  <c r="E21" i="12" s="1"/>
  <c r="D22" i="12"/>
  <c r="E22" i="12" s="1"/>
  <c r="D23" i="12"/>
  <c r="E23" i="12" s="1"/>
  <c r="D24" i="12"/>
  <c r="E24" i="12" s="1"/>
  <c r="D25" i="12"/>
  <c r="E25" i="12" s="1"/>
  <c r="D26" i="12"/>
  <c r="E26" i="12" s="1"/>
  <c r="D27" i="12"/>
  <c r="E27" i="12" s="1"/>
  <c r="D9" i="12"/>
  <c r="E9" i="12" s="1"/>
  <c r="AA9" i="12"/>
  <c r="AB9" i="12" s="1"/>
  <c r="AC9" i="12"/>
  <c r="AD9" i="12"/>
  <c r="AE9" i="12" s="1"/>
  <c r="AF9" i="12"/>
  <c r="AG9" i="12"/>
  <c r="AH9" i="12" s="1"/>
  <c r="AI9" i="12" s="1"/>
  <c r="AJ9" i="12"/>
  <c r="AK9" i="12" s="1"/>
  <c r="AL9" i="12"/>
  <c r="AA10" i="12"/>
  <c r="AB10" i="12" s="1"/>
  <c r="AC10" i="12"/>
  <c r="AD10" i="12"/>
  <c r="AE10" i="12" s="1"/>
  <c r="AF10" i="12"/>
  <c r="AG10" i="12"/>
  <c r="AH10" i="12" s="1"/>
  <c r="AI10" i="12" s="1"/>
  <c r="AJ10" i="12"/>
  <c r="AK10" i="12" s="1"/>
  <c r="AL10" i="12"/>
  <c r="AA11" i="12"/>
  <c r="AB11" i="12" s="1"/>
  <c r="AC11" i="12"/>
  <c r="AD11" i="12"/>
  <c r="AE11" i="12" s="1"/>
  <c r="AF11" i="12"/>
  <c r="AG11" i="12"/>
  <c r="AH11" i="12" s="1"/>
  <c r="AI11" i="12" s="1"/>
  <c r="AJ11" i="12"/>
  <c r="AK11" i="12" s="1"/>
  <c r="AL11" i="12"/>
  <c r="AA12" i="12"/>
  <c r="AB12" i="12" s="1"/>
  <c r="AC12" i="12"/>
  <c r="AD12" i="12"/>
  <c r="AE12" i="12" s="1"/>
  <c r="AF12" i="12"/>
  <c r="AG12" i="12"/>
  <c r="AH12" i="12" s="1"/>
  <c r="AI12" i="12" s="1"/>
  <c r="AJ12" i="12"/>
  <c r="AK12" i="12" s="1"/>
  <c r="AL12" i="12"/>
  <c r="AA13" i="12"/>
  <c r="AB13" i="12" s="1"/>
  <c r="AC13" i="12"/>
  <c r="AD13" i="12"/>
  <c r="AE13" i="12" s="1"/>
  <c r="AF13" i="12"/>
  <c r="AG13" i="12"/>
  <c r="AH13" i="12" s="1"/>
  <c r="AI13" i="12" s="1"/>
  <c r="AJ13" i="12"/>
  <c r="AK13" i="12" s="1"/>
  <c r="AL13" i="12"/>
  <c r="AA14" i="12"/>
  <c r="AB14" i="12" s="1"/>
  <c r="AC14" i="12"/>
  <c r="AD14" i="12"/>
  <c r="AE14" i="12" s="1"/>
  <c r="AF14" i="12"/>
  <c r="AG14" i="12"/>
  <c r="AH14" i="12" s="1"/>
  <c r="AI14" i="12" s="1"/>
  <c r="AJ14" i="12"/>
  <c r="AK14" i="12" s="1"/>
  <c r="AL14" i="12"/>
  <c r="AA15" i="12"/>
  <c r="AB15" i="12" s="1"/>
  <c r="AC15" i="12"/>
  <c r="AD15" i="12"/>
  <c r="AE15" i="12" s="1"/>
  <c r="AF15" i="12"/>
  <c r="AG15" i="12"/>
  <c r="AH15" i="12" s="1"/>
  <c r="AI15" i="12" s="1"/>
  <c r="AJ15" i="12"/>
  <c r="AK15" i="12" s="1"/>
  <c r="AL15" i="12"/>
  <c r="AA16" i="12"/>
  <c r="AB16" i="12" s="1"/>
  <c r="AC16" i="12"/>
  <c r="AD16" i="12"/>
  <c r="AE16" i="12" s="1"/>
  <c r="AF16" i="12"/>
  <c r="AG16" i="12"/>
  <c r="AH16" i="12" s="1"/>
  <c r="AI16" i="12" s="1"/>
  <c r="AJ16" i="12"/>
  <c r="AK16" i="12" s="1"/>
  <c r="AL16" i="12"/>
  <c r="AA17" i="12"/>
  <c r="AB17" i="12" s="1"/>
  <c r="AC17" i="12"/>
  <c r="AD17" i="12"/>
  <c r="AE17" i="12" s="1"/>
  <c r="AF17" i="12"/>
  <c r="AG17" i="12"/>
  <c r="AH17" i="12" s="1"/>
  <c r="AI17" i="12" s="1"/>
  <c r="AJ17" i="12"/>
  <c r="AK17" i="12" s="1"/>
  <c r="AL17" i="12"/>
  <c r="AA18" i="12"/>
  <c r="AB18" i="12" s="1"/>
  <c r="AC18" i="12"/>
  <c r="AD18" i="12"/>
  <c r="AE18" i="12" s="1"/>
  <c r="AF18" i="12"/>
  <c r="AG18" i="12"/>
  <c r="AH18" i="12" s="1"/>
  <c r="AI18" i="12" s="1"/>
  <c r="AJ18" i="12"/>
  <c r="AK18" i="12" s="1"/>
  <c r="AL18" i="12"/>
  <c r="AA19" i="12"/>
  <c r="AB19" i="12" s="1"/>
  <c r="AC19" i="12"/>
  <c r="AD19" i="12"/>
  <c r="AE19" i="12" s="1"/>
  <c r="AF19" i="12"/>
  <c r="AG19" i="12"/>
  <c r="AH19" i="12" s="1"/>
  <c r="AI19" i="12" s="1"/>
  <c r="AJ19" i="12"/>
  <c r="AK19" i="12" s="1"/>
  <c r="AL19" i="12"/>
  <c r="AA20" i="12"/>
  <c r="AB20" i="12" s="1"/>
  <c r="AC20" i="12"/>
  <c r="AD20" i="12"/>
  <c r="AE20" i="12" s="1"/>
  <c r="AF20" i="12"/>
  <c r="AG20" i="12"/>
  <c r="AH20" i="12" s="1"/>
  <c r="AI20" i="12" s="1"/>
  <c r="AJ20" i="12"/>
  <c r="AK20" i="12" s="1"/>
  <c r="AL20" i="12"/>
  <c r="AA21" i="12"/>
  <c r="AB21" i="12" s="1"/>
  <c r="AC21" i="12"/>
  <c r="AD21" i="12"/>
  <c r="AE21" i="12" s="1"/>
  <c r="AF21" i="12"/>
  <c r="AG21" i="12"/>
  <c r="AH21" i="12" s="1"/>
  <c r="AI21" i="12" s="1"/>
  <c r="AJ21" i="12"/>
  <c r="AK21" i="12" s="1"/>
  <c r="AL21" i="12"/>
  <c r="AA22" i="12"/>
  <c r="AB22" i="12" s="1"/>
  <c r="AC22" i="12"/>
  <c r="AD22" i="12"/>
  <c r="AE22" i="12" s="1"/>
  <c r="AF22" i="12"/>
  <c r="AG22" i="12"/>
  <c r="AH22" i="12" s="1"/>
  <c r="AI22" i="12" s="1"/>
  <c r="AJ22" i="12"/>
  <c r="AK22" i="12" s="1"/>
  <c r="AL22" i="12"/>
  <c r="AA23" i="12"/>
  <c r="AB23" i="12" s="1"/>
  <c r="AC23" i="12"/>
  <c r="AD23" i="12"/>
  <c r="AE23" i="12" s="1"/>
  <c r="AF23" i="12"/>
  <c r="AG23" i="12"/>
  <c r="AH23" i="12" s="1"/>
  <c r="AI23" i="12" s="1"/>
  <c r="AJ23" i="12"/>
  <c r="AK23" i="12" s="1"/>
  <c r="AL23" i="12"/>
  <c r="AA24" i="12"/>
  <c r="AB24" i="12" s="1"/>
  <c r="AC24" i="12"/>
  <c r="AD24" i="12"/>
  <c r="AE24" i="12" s="1"/>
  <c r="AF24" i="12"/>
  <c r="AG24" i="12"/>
  <c r="AH24" i="12" s="1"/>
  <c r="AI24" i="12" s="1"/>
  <c r="AJ24" i="12"/>
  <c r="AK24" i="12" s="1"/>
  <c r="AL24" i="12"/>
  <c r="AA25" i="12"/>
  <c r="AB25" i="12" s="1"/>
  <c r="AC25" i="12"/>
  <c r="AD25" i="12"/>
  <c r="AE25" i="12" s="1"/>
  <c r="AF25" i="12"/>
  <c r="AG25" i="12"/>
  <c r="AH25" i="12" s="1"/>
  <c r="AI25" i="12" s="1"/>
  <c r="AJ25" i="12"/>
  <c r="AK25" i="12" s="1"/>
  <c r="AL25" i="12"/>
  <c r="AA26" i="12"/>
  <c r="AB26" i="12" s="1"/>
  <c r="AC26" i="12"/>
  <c r="AD26" i="12"/>
  <c r="AE26" i="12" s="1"/>
  <c r="AF26" i="12"/>
  <c r="AG26" i="12"/>
  <c r="AH26" i="12" s="1"/>
  <c r="AI26" i="12" s="1"/>
  <c r="AJ26" i="12"/>
  <c r="AK26" i="12" s="1"/>
  <c r="AL26" i="12"/>
  <c r="AA27" i="12"/>
  <c r="AB27" i="12" s="1"/>
  <c r="AC27" i="12"/>
  <c r="AD27" i="12"/>
  <c r="AE27" i="12" s="1"/>
  <c r="AF27" i="12"/>
  <c r="AG27" i="12"/>
  <c r="AH27" i="12" s="1"/>
  <c r="AI27" i="12" s="1"/>
  <c r="AJ27" i="12"/>
  <c r="AK27" i="12" s="1"/>
  <c r="AL27" i="12"/>
  <c r="AL8" i="12"/>
  <c r="AJ8" i="12"/>
  <c r="AK8" i="12" s="1"/>
  <c r="AG8" i="12"/>
  <c r="AH8" i="12" s="1"/>
  <c r="AI8" i="12" s="1"/>
  <c r="AF8" i="12"/>
  <c r="AC8" i="12"/>
  <c r="AA8" i="12"/>
  <c r="AB8" i="12" s="1"/>
  <c r="AD8" i="12"/>
  <c r="AE8" i="12" s="1"/>
  <c r="I28" i="12"/>
  <c r="C28" i="12"/>
  <c r="A9" i="12"/>
  <c r="A10" i="12" s="1"/>
  <c r="A11" i="12" s="1"/>
  <c r="A12" i="12" s="1"/>
  <c r="A13" i="12" s="1"/>
  <c r="A14" i="12" s="1"/>
  <c r="A15" i="12" s="1"/>
  <c r="A16" i="12" s="1"/>
  <c r="A17" i="12" s="1"/>
  <c r="A18" i="12" s="1"/>
  <c r="A19" i="12" s="1"/>
  <c r="A20" i="12" s="1"/>
  <c r="A21" i="12" s="1"/>
  <c r="A22" i="12" s="1"/>
  <c r="A23" i="12" s="1"/>
  <c r="A24" i="12" s="1"/>
  <c r="A25" i="12" s="1"/>
  <c r="A26" i="12" s="1"/>
  <c r="A27" i="12" s="1"/>
  <c r="H8" i="59" l="1"/>
  <c r="H8" i="57"/>
  <c r="H8" i="60"/>
  <c r="H8" i="58"/>
  <c r="H8" i="61"/>
  <c r="J28" i="53"/>
  <c r="H3" i="56"/>
  <c r="H8" i="56"/>
  <c r="H3" i="55"/>
  <c r="H8" i="55"/>
  <c r="J28" i="50"/>
  <c r="H8" i="51"/>
  <c r="H8" i="52"/>
  <c r="J28" i="51"/>
  <c r="J28" i="52"/>
  <c r="H8" i="53"/>
  <c r="H3" i="54"/>
  <c r="H8" i="54"/>
  <c r="J28" i="57"/>
  <c r="N26" i="59"/>
  <c r="O26" i="59" s="1"/>
  <c r="P26" i="59" s="1"/>
  <c r="Q26" i="59" s="1"/>
  <c r="K26" i="59"/>
  <c r="L26" i="59" s="1"/>
  <c r="M26" i="59" s="1"/>
  <c r="J28" i="55"/>
  <c r="J28" i="54"/>
  <c r="J30" i="54" s="1"/>
  <c r="J28" i="56"/>
  <c r="K25" i="59"/>
  <c r="L25" i="59" s="1"/>
  <c r="M25" i="59" s="1"/>
  <c r="O9" i="61"/>
  <c r="P9" i="61" s="1"/>
  <c r="Q9" i="61" s="1"/>
  <c r="O10" i="61"/>
  <c r="P10" i="61" s="1"/>
  <c r="Q10" i="61" s="1"/>
  <c r="O11" i="61"/>
  <c r="P11" i="61" s="1"/>
  <c r="Q11" i="61" s="1"/>
  <c r="O12" i="61"/>
  <c r="P12" i="61" s="1"/>
  <c r="Q12" i="61" s="1"/>
  <c r="O13" i="61"/>
  <c r="P13" i="61" s="1"/>
  <c r="Q13" i="61" s="1"/>
  <c r="O14" i="61"/>
  <c r="P14" i="61" s="1"/>
  <c r="Q14" i="61" s="1"/>
  <c r="O15" i="61"/>
  <c r="P15" i="61" s="1"/>
  <c r="Q15" i="61" s="1"/>
  <c r="O16" i="61"/>
  <c r="P16" i="61" s="1"/>
  <c r="Q16" i="61" s="1"/>
  <c r="O17" i="61"/>
  <c r="P17" i="61" s="1"/>
  <c r="Q17" i="61" s="1"/>
  <c r="O18" i="61"/>
  <c r="P18" i="61" s="1"/>
  <c r="Q18" i="61" s="1"/>
  <c r="O19" i="61"/>
  <c r="P19" i="61" s="1"/>
  <c r="Q19" i="61" s="1"/>
  <c r="O20" i="61"/>
  <c r="P20" i="61" s="1"/>
  <c r="Q20" i="61" s="1"/>
  <c r="O21" i="61"/>
  <c r="P21" i="61" s="1"/>
  <c r="Q21" i="61" s="1"/>
  <c r="O22" i="61"/>
  <c r="P22" i="61" s="1"/>
  <c r="Q22" i="61" s="1"/>
  <c r="O23" i="61"/>
  <c r="P23" i="61" s="1"/>
  <c r="Q23" i="61" s="1"/>
  <c r="O24" i="61"/>
  <c r="P24" i="61" s="1"/>
  <c r="Q24" i="61" s="1"/>
  <c r="O25" i="61"/>
  <c r="P25" i="61" s="1"/>
  <c r="Q25" i="61" s="1"/>
  <c r="O26" i="61"/>
  <c r="P26" i="61" s="1"/>
  <c r="Q26" i="61" s="1"/>
  <c r="O27" i="61"/>
  <c r="P27" i="61" s="1"/>
  <c r="Q27" i="61" s="1"/>
  <c r="J30" i="61"/>
  <c r="Q3" i="61"/>
  <c r="K8" i="61"/>
  <c r="K9" i="61"/>
  <c r="L9" i="61" s="1"/>
  <c r="M9" i="61" s="1"/>
  <c r="K10" i="61"/>
  <c r="L10" i="61" s="1"/>
  <c r="M10" i="61" s="1"/>
  <c r="K11" i="61"/>
  <c r="L11" i="61" s="1"/>
  <c r="M11" i="61" s="1"/>
  <c r="K12" i="61"/>
  <c r="L12" i="61" s="1"/>
  <c r="M12" i="61" s="1"/>
  <c r="K13" i="61"/>
  <c r="L13" i="61" s="1"/>
  <c r="M13" i="61" s="1"/>
  <c r="K14" i="61"/>
  <c r="L14" i="61" s="1"/>
  <c r="M14" i="61" s="1"/>
  <c r="K15" i="61"/>
  <c r="L15" i="61" s="1"/>
  <c r="M15" i="61" s="1"/>
  <c r="K16" i="61"/>
  <c r="L16" i="61" s="1"/>
  <c r="M16" i="61" s="1"/>
  <c r="K17" i="61"/>
  <c r="L17" i="61" s="1"/>
  <c r="M17" i="61" s="1"/>
  <c r="K18" i="61"/>
  <c r="L18" i="61" s="1"/>
  <c r="M18" i="61" s="1"/>
  <c r="K19" i="61"/>
  <c r="L19" i="61" s="1"/>
  <c r="M19" i="61" s="1"/>
  <c r="K20" i="61"/>
  <c r="L20" i="61" s="1"/>
  <c r="M20" i="61" s="1"/>
  <c r="K21" i="61"/>
  <c r="L21" i="61" s="1"/>
  <c r="M21" i="61" s="1"/>
  <c r="K22" i="61"/>
  <c r="L22" i="61" s="1"/>
  <c r="M22" i="61" s="1"/>
  <c r="K23" i="61"/>
  <c r="L23" i="61" s="1"/>
  <c r="M23" i="61" s="1"/>
  <c r="K24" i="61"/>
  <c r="L24" i="61" s="1"/>
  <c r="M24" i="61" s="1"/>
  <c r="K25" i="61"/>
  <c r="L25" i="61" s="1"/>
  <c r="M25" i="61" s="1"/>
  <c r="K26" i="61"/>
  <c r="L26" i="61" s="1"/>
  <c r="M26" i="61" s="1"/>
  <c r="K27" i="61"/>
  <c r="L27" i="61" s="1"/>
  <c r="M27" i="61" s="1"/>
  <c r="N8" i="61"/>
  <c r="O9" i="60"/>
  <c r="P9" i="60" s="1"/>
  <c r="Q9" i="60" s="1"/>
  <c r="O10" i="60"/>
  <c r="P10" i="60" s="1"/>
  <c r="Q10" i="60" s="1"/>
  <c r="O11" i="60"/>
  <c r="P11" i="60" s="1"/>
  <c r="Q11" i="60" s="1"/>
  <c r="O12" i="60"/>
  <c r="P12" i="60" s="1"/>
  <c r="Q12" i="60" s="1"/>
  <c r="O13" i="60"/>
  <c r="P13" i="60" s="1"/>
  <c r="Q13" i="60" s="1"/>
  <c r="O14" i="60"/>
  <c r="P14" i="60" s="1"/>
  <c r="Q14" i="60" s="1"/>
  <c r="O15" i="60"/>
  <c r="P15" i="60" s="1"/>
  <c r="Q15" i="60" s="1"/>
  <c r="O16" i="60"/>
  <c r="P16" i="60" s="1"/>
  <c r="Q16" i="60" s="1"/>
  <c r="O17" i="60"/>
  <c r="P17" i="60" s="1"/>
  <c r="Q17" i="60" s="1"/>
  <c r="O18" i="60"/>
  <c r="P18" i="60" s="1"/>
  <c r="Q18" i="60" s="1"/>
  <c r="O19" i="60"/>
  <c r="P19" i="60" s="1"/>
  <c r="Q19" i="60" s="1"/>
  <c r="O20" i="60"/>
  <c r="P20" i="60" s="1"/>
  <c r="Q20" i="60" s="1"/>
  <c r="O21" i="60"/>
  <c r="P21" i="60" s="1"/>
  <c r="Q21" i="60" s="1"/>
  <c r="O22" i="60"/>
  <c r="P22" i="60" s="1"/>
  <c r="Q22" i="60" s="1"/>
  <c r="O23" i="60"/>
  <c r="P23" i="60" s="1"/>
  <c r="Q23" i="60" s="1"/>
  <c r="O24" i="60"/>
  <c r="P24" i="60" s="1"/>
  <c r="Q24" i="60" s="1"/>
  <c r="O25" i="60"/>
  <c r="P25" i="60" s="1"/>
  <c r="Q25" i="60" s="1"/>
  <c r="O26" i="60"/>
  <c r="P26" i="60" s="1"/>
  <c r="Q26" i="60" s="1"/>
  <c r="O27" i="60"/>
  <c r="P27" i="60" s="1"/>
  <c r="Q27" i="60" s="1"/>
  <c r="J30" i="60"/>
  <c r="Q3" i="60"/>
  <c r="K8" i="60"/>
  <c r="K9" i="60"/>
  <c r="L9" i="60" s="1"/>
  <c r="M9" i="60" s="1"/>
  <c r="K10" i="60"/>
  <c r="L10" i="60" s="1"/>
  <c r="M10" i="60" s="1"/>
  <c r="K11" i="60"/>
  <c r="L11" i="60" s="1"/>
  <c r="M11" i="60" s="1"/>
  <c r="K12" i="60"/>
  <c r="L12" i="60" s="1"/>
  <c r="M12" i="60" s="1"/>
  <c r="K13" i="60"/>
  <c r="L13" i="60" s="1"/>
  <c r="M13" i="60" s="1"/>
  <c r="K14" i="60"/>
  <c r="L14" i="60" s="1"/>
  <c r="M14" i="60" s="1"/>
  <c r="K15" i="60"/>
  <c r="L15" i="60" s="1"/>
  <c r="M15" i="60" s="1"/>
  <c r="K16" i="60"/>
  <c r="L16" i="60" s="1"/>
  <c r="M16" i="60" s="1"/>
  <c r="K17" i="60"/>
  <c r="L17" i="60" s="1"/>
  <c r="M17" i="60" s="1"/>
  <c r="K18" i="60"/>
  <c r="L18" i="60" s="1"/>
  <c r="M18" i="60" s="1"/>
  <c r="K19" i="60"/>
  <c r="L19" i="60" s="1"/>
  <c r="M19" i="60" s="1"/>
  <c r="K20" i="60"/>
  <c r="L20" i="60" s="1"/>
  <c r="M20" i="60" s="1"/>
  <c r="K21" i="60"/>
  <c r="L21" i="60" s="1"/>
  <c r="M21" i="60" s="1"/>
  <c r="K22" i="60"/>
  <c r="L22" i="60" s="1"/>
  <c r="M22" i="60" s="1"/>
  <c r="K23" i="60"/>
  <c r="L23" i="60" s="1"/>
  <c r="M23" i="60" s="1"/>
  <c r="K24" i="60"/>
  <c r="L24" i="60" s="1"/>
  <c r="M24" i="60" s="1"/>
  <c r="K25" i="60"/>
  <c r="L25" i="60" s="1"/>
  <c r="M25" i="60" s="1"/>
  <c r="K26" i="60"/>
  <c r="L26" i="60" s="1"/>
  <c r="M26" i="60" s="1"/>
  <c r="K27" i="60"/>
  <c r="L27" i="60" s="1"/>
  <c r="M27" i="60" s="1"/>
  <c r="N8" i="60"/>
  <c r="O9" i="59"/>
  <c r="P9" i="59" s="1"/>
  <c r="Q9" i="59" s="1"/>
  <c r="O10" i="59"/>
  <c r="P10" i="59" s="1"/>
  <c r="Q10" i="59" s="1"/>
  <c r="O11" i="59"/>
  <c r="P11" i="59" s="1"/>
  <c r="Q11" i="59" s="1"/>
  <c r="O12" i="59"/>
  <c r="P12" i="59" s="1"/>
  <c r="Q12" i="59" s="1"/>
  <c r="O13" i="59"/>
  <c r="P13" i="59" s="1"/>
  <c r="Q13" i="59" s="1"/>
  <c r="O14" i="59"/>
  <c r="P14" i="59" s="1"/>
  <c r="Q14" i="59" s="1"/>
  <c r="O15" i="59"/>
  <c r="P15" i="59" s="1"/>
  <c r="Q15" i="59" s="1"/>
  <c r="O16" i="59"/>
  <c r="P16" i="59" s="1"/>
  <c r="Q16" i="59" s="1"/>
  <c r="O17" i="59"/>
  <c r="P17" i="59" s="1"/>
  <c r="Q17" i="59" s="1"/>
  <c r="O18" i="59"/>
  <c r="P18" i="59" s="1"/>
  <c r="Q18" i="59" s="1"/>
  <c r="O19" i="59"/>
  <c r="P19" i="59" s="1"/>
  <c r="Q19" i="59" s="1"/>
  <c r="O20" i="59"/>
  <c r="P20" i="59" s="1"/>
  <c r="Q20" i="59" s="1"/>
  <c r="O21" i="59"/>
  <c r="P21" i="59" s="1"/>
  <c r="Q21" i="59" s="1"/>
  <c r="O22" i="59"/>
  <c r="P22" i="59" s="1"/>
  <c r="Q22" i="59" s="1"/>
  <c r="O23" i="59"/>
  <c r="P23" i="59" s="1"/>
  <c r="Q23" i="59" s="1"/>
  <c r="O24" i="59"/>
  <c r="P24" i="59" s="1"/>
  <c r="Q24" i="59" s="1"/>
  <c r="J30" i="59"/>
  <c r="O25" i="59"/>
  <c r="P25" i="59" s="1"/>
  <c r="Q25" i="59" s="1"/>
  <c r="O27" i="59"/>
  <c r="P27" i="59" s="1"/>
  <c r="Q27" i="59" s="1"/>
  <c r="Q3" i="59"/>
  <c r="K8" i="59"/>
  <c r="K9" i="59"/>
  <c r="L9" i="59" s="1"/>
  <c r="M9" i="59" s="1"/>
  <c r="K10" i="59"/>
  <c r="L10" i="59" s="1"/>
  <c r="M10" i="59" s="1"/>
  <c r="K11" i="59"/>
  <c r="L11" i="59" s="1"/>
  <c r="M11" i="59" s="1"/>
  <c r="K12" i="59"/>
  <c r="L12" i="59" s="1"/>
  <c r="M12" i="59" s="1"/>
  <c r="K13" i="59"/>
  <c r="L13" i="59" s="1"/>
  <c r="M13" i="59" s="1"/>
  <c r="K14" i="59"/>
  <c r="L14" i="59" s="1"/>
  <c r="M14" i="59" s="1"/>
  <c r="K15" i="59"/>
  <c r="L15" i="59" s="1"/>
  <c r="M15" i="59" s="1"/>
  <c r="K16" i="59"/>
  <c r="L16" i="59" s="1"/>
  <c r="M16" i="59" s="1"/>
  <c r="K17" i="59"/>
  <c r="L17" i="59" s="1"/>
  <c r="M17" i="59" s="1"/>
  <c r="K18" i="59"/>
  <c r="L18" i="59" s="1"/>
  <c r="M18" i="59" s="1"/>
  <c r="K19" i="59"/>
  <c r="L19" i="59" s="1"/>
  <c r="M19" i="59" s="1"/>
  <c r="K20" i="59"/>
  <c r="L20" i="59" s="1"/>
  <c r="M20" i="59" s="1"/>
  <c r="K21" i="59"/>
  <c r="L21" i="59" s="1"/>
  <c r="M21" i="59" s="1"/>
  <c r="K22" i="59"/>
  <c r="L22" i="59" s="1"/>
  <c r="M22" i="59" s="1"/>
  <c r="K23" i="59"/>
  <c r="L23" i="59" s="1"/>
  <c r="M23" i="59" s="1"/>
  <c r="K24" i="59"/>
  <c r="L24" i="59" s="1"/>
  <c r="M24" i="59" s="1"/>
  <c r="N8" i="59"/>
  <c r="O9" i="58"/>
  <c r="P9" i="58" s="1"/>
  <c r="Q9" i="58" s="1"/>
  <c r="O10" i="58"/>
  <c r="P10" i="58" s="1"/>
  <c r="Q10" i="58" s="1"/>
  <c r="O11" i="58"/>
  <c r="P11" i="58" s="1"/>
  <c r="Q11" i="58" s="1"/>
  <c r="O12" i="58"/>
  <c r="P12" i="58" s="1"/>
  <c r="Q12" i="58" s="1"/>
  <c r="O13" i="58"/>
  <c r="P13" i="58" s="1"/>
  <c r="Q13" i="58" s="1"/>
  <c r="O14" i="58"/>
  <c r="P14" i="58" s="1"/>
  <c r="Q14" i="58" s="1"/>
  <c r="O15" i="58"/>
  <c r="P15" i="58" s="1"/>
  <c r="Q15" i="58" s="1"/>
  <c r="O16" i="58"/>
  <c r="P16" i="58" s="1"/>
  <c r="Q16" i="58" s="1"/>
  <c r="O17" i="58"/>
  <c r="P17" i="58" s="1"/>
  <c r="Q17" i="58" s="1"/>
  <c r="O18" i="58"/>
  <c r="P18" i="58" s="1"/>
  <c r="Q18" i="58" s="1"/>
  <c r="O19" i="58"/>
  <c r="P19" i="58" s="1"/>
  <c r="Q19" i="58" s="1"/>
  <c r="O20" i="58"/>
  <c r="P20" i="58" s="1"/>
  <c r="Q20" i="58" s="1"/>
  <c r="O21" i="58"/>
  <c r="P21" i="58" s="1"/>
  <c r="Q21" i="58" s="1"/>
  <c r="O22" i="58"/>
  <c r="P22" i="58" s="1"/>
  <c r="Q22" i="58" s="1"/>
  <c r="O23" i="58"/>
  <c r="P23" i="58" s="1"/>
  <c r="Q23" i="58" s="1"/>
  <c r="O24" i="58"/>
  <c r="P24" i="58" s="1"/>
  <c r="Q24" i="58" s="1"/>
  <c r="O25" i="58"/>
  <c r="P25" i="58" s="1"/>
  <c r="Q25" i="58" s="1"/>
  <c r="O26" i="58"/>
  <c r="P26" i="58" s="1"/>
  <c r="Q26" i="58" s="1"/>
  <c r="O27" i="58"/>
  <c r="P27" i="58" s="1"/>
  <c r="Q27" i="58" s="1"/>
  <c r="J30" i="58"/>
  <c r="Q3" i="58"/>
  <c r="K8" i="58"/>
  <c r="K9" i="58"/>
  <c r="L9" i="58" s="1"/>
  <c r="M9" i="58" s="1"/>
  <c r="K10" i="58"/>
  <c r="L10" i="58" s="1"/>
  <c r="M10" i="58" s="1"/>
  <c r="K11" i="58"/>
  <c r="L11" i="58" s="1"/>
  <c r="M11" i="58" s="1"/>
  <c r="K12" i="58"/>
  <c r="L12" i="58" s="1"/>
  <c r="M12" i="58" s="1"/>
  <c r="K13" i="58"/>
  <c r="L13" i="58" s="1"/>
  <c r="M13" i="58" s="1"/>
  <c r="K14" i="58"/>
  <c r="L14" i="58" s="1"/>
  <c r="M14" i="58" s="1"/>
  <c r="K15" i="58"/>
  <c r="L15" i="58" s="1"/>
  <c r="M15" i="58" s="1"/>
  <c r="K16" i="58"/>
  <c r="L16" i="58" s="1"/>
  <c r="M16" i="58" s="1"/>
  <c r="K17" i="58"/>
  <c r="L17" i="58" s="1"/>
  <c r="M17" i="58" s="1"/>
  <c r="K18" i="58"/>
  <c r="L18" i="58" s="1"/>
  <c r="M18" i="58" s="1"/>
  <c r="K19" i="58"/>
  <c r="L19" i="58" s="1"/>
  <c r="M19" i="58" s="1"/>
  <c r="K20" i="58"/>
  <c r="L20" i="58" s="1"/>
  <c r="M20" i="58" s="1"/>
  <c r="K21" i="58"/>
  <c r="L21" i="58" s="1"/>
  <c r="M21" i="58" s="1"/>
  <c r="K22" i="58"/>
  <c r="L22" i="58" s="1"/>
  <c r="M22" i="58" s="1"/>
  <c r="K23" i="58"/>
  <c r="L23" i="58" s="1"/>
  <c r="M23" i="58" s="1"/>
  <c r="K24" i="58"/>
  <c r="L24" i="58" s="1"/>
  <c r="M24" i="58" s="1"/>
  <c r="K25" i="58"/>
  <c r="L25" i="58" s="1"/>
  <c r="M25" i="58" s="1"/>
  <c r="K26" i="58"/>
  <c r="L26" i="58" s="1"/>
  <c r="M26" i="58" s="1"/>
  <c r="K27" i="58"/>
  <c r="L27" i="58" s="1"/>
  <c r="M27" i="58" s="1"/>
  <c r="N8" i="58"/>
  <c r="O9" i="57"/>
  <c r="P9" i="57" s="1"/>
  <c r="Q9" i="57" s="1"/>
  <c r="O10" i="57"/>
  <c r="P10" i="57" s="1"/>
  <c r="Q10" i="57" s="1"/>
  <c r="O11" i="57"/>
  <c r="P11" i="57" s="1"/>
  <c r="Q11" i="57" s="1"/>
  <c r="O12" i="57"/>
  <c r="P12" i="57" s="1"/>
  <c r="Q12" i="57" s="1"/>
  <c r="O13" i="57"/>
  <c r="P13" i="57" s="1"/>
  <c r="Q13" i="57" s="1"/>
  <c r="O14" i="57"/>
  <c r="P14" i="57" s="1"/>
  <c r="Q14" i="57" s="1"/>
  <c r="O15" i="57"/>
  <c r="P15" i="57" s="1"/>
  <c r="Q15" i="57" s="1"/>
  <c r="O16" i="57"/>
  <c r="P16" i="57" s="1"/>
  <c r="Q16" i="57" s="1"/>
  <c r="O17" i="57"/>
  <c r="P17" i="57" s="1"/>
  <c r="Q17" i="57" s="1"/>
  <c r="O18" i="57"/>
  <c r="P18" i="57" s="1"/>
  <c r="Q18" i="57" s="1"/>
  <c r="O19" i="57"/>
  <c r="P19" i="57" s="1"/>
  <c r="Q19" i="57" s="1"/>
  <c r="O20" i="57"/>
  <c r="P20" i="57" s="1"/>
  <c r="Q20" i="57" s="1"/>
  <c r="O21" i="57"/>
  <c r="P21" i="57" s="1"/>
  <c r="Q21" i="57" s="1"/>
  <c r="O22" i="57"/>
  <c r="P22" i="57" s="1"/>
  <c r="Q22" i="57" s="1"/>
  <c r="O23" i="57"/>
  <c r="P23" i="57"/>
  <c r="Q23" i="57" s="1"/>
  <c r="O24" i="57"/>
  <c r="P24" i="57" s="1"/>
  <c r="Q24" i="57" s="1"/>
  <c r="O25" i="57"/>
  <c r="P25" i="57" s="1"/>
  <c r="Q25" i="57" s="1"/>
  <c r="O26" i="57"/>
  <c r="P26" i="57" s="1"/>
  <c r="Q26" i="57" s="1"/>
  <c r="O27" i="57"/>
  <c r="P27" i="57" s="1"/>
  <c r="Q27" i="57" s="1"/>
  <c r="J30" i="57"/>
  <c r="Q3" i="57"/>
  <c r="K8" i="57"/>
  <c r="K9" i="57"/>
  <c r="L9" i="57" s="1"/>
  <c r="M9" i="57" s="1"/>
  <c r="K10" i="57"/>
  <c r="L10" i="57" s="1"/>
  <c r="M10" i="57" s="1"/>
  <c r="K11" i="57"/>
  <c r="L11" i="57" s="1"/>
  <c r="M11" i="57" s="1"/>
  <c r="K12" i="57"/>
  <c r="L12" i="57" s="1"/>
  <c r="M12" i="57" s="1"/>
  <c r="K13" i="57"/>
  <c r="L13" i="57" s="1"/>
  <c r="M13" i="57" s="1"/>
  <c r="K14" i="57"/>
  <c r="L14" i="57" s="1"/>
  <c r="M14" i="57" s="1"/>
  <c r="K15" i="57"/>
  <c r="L15" i="57" s="1"/>
  <c r="M15" i="57" s="1"/>
  <c r="K16" i="57"/>
  <c r="L16" i="57" s="1"/>
  <c r="M16" i="57" s="1"/>
  <c r="K17" i="57"/>
  <c r="L17" i="57" s="1"/>
  <c r="M17" i="57" s="1"/>
  <c r="K18" i="57"/>
  <c r="L18" i="57" s="1"/>
  <c r="M18" i="57" s="1"/>
  <c r="K19" i="57"/>
  <c r="L19" i="57" s="1"/>
  <c r="M19" i="57" s="1"/>
  <c r="K20" i="57"/>
  <c r="L20" i="57" s="1"/>
  <c r="M20" i="57" s="1"/>
  <c r="K21" i="57"/>
  <c r="L21" i="57" s="1"/>
  <c r="M21" i="57" s="1"/>
  <c r="K22" i="57"/>
  <c r="L22" i="57" s="1"/>
  <c r="M22" i="57" s="1"/>
  <c r="K23" i="57"/>
  <c r="L23" i="57" s="1"/>
  <c r="M23" i="57" s="1"/>
  <c r="K24" i="57"/>
  <c r="L24" i="57" s="1"/>
  <c r="M24" i="57" s="1"/>
  <c r="K25" i="57"/>
  <c r="L25" i="57" s="1"/>
  <c r="M25" i="57" s="1"/>
  <c r="K26" i="57"/>
  <c r="L26" i="57" s="1"/>
  <c r="M26" i="57" s="1"/>
  <c r="K27" i="57"/>
  <c r="L27" i="57" s="1"/>
  <c r="M27" i="57" s="1"/>
  <c r="N8" i="57"/>
  <c r="O9" i="56"/>
  <c r="P9" i="56" s="1"/>
  <c r="Q9" i="56" s="1"/>
  <c r="O10" i="56"/>
  <c r="P10" i="56" s="1"/>
  <c r="Q10" i="56" s="1"/>
  <c r="O11" i="56"/>
  <c r="P11" i="56" s="1"/>
  <c r="Q11" i="56" s="1"/>
  <c r="O12" i="56"/>
  <c r="P12" i="56" s="1"/>
  <c r="Q12" i="56" s="1"/>
  <c r="O13" i="56"/>
  <c r="P13" i="56" s="1"/>
  <c r="Q13" i="56" s="1"/>
  <c r="O14" i="56"/>
  <c r="P14" i="56" s="1"/>
  <c r="Q14" i="56" s="1"/>
  <c r="O15" i="56"/>
  <c r="P15" i="56" s="1"/>
  <c r="Q15" i="56" s="1"/>
  <c r="O16" i="56"/>
  <c r="P16" i="56" s="1"/>
  <c r="Q16" i="56" s="1"/>
  <c r="O17" i="56"/>
  <c r="P17" i="56" s="1"/>
  <c r="Q17" i="56" s="1"/>
  <c r="O18" i="56"/>
  <c r="P18" i="56" s="1"/>
  <c r="Q18" i="56" s="1"/>
  <c r="O19" i="56"/>
  <c r="P19" i="56" s="1"/>
  <c r="Q19" i="56" s="1"/>
  <c r="O20" i="56"/>
  <c r="P20" i="56" s="1"/>
  <c r="Q20" i="56" s="1"/>
  <c r="O21" i="56"/>
  <c r="P21" i="56" s="1"/>
  <c r="Q21" i="56" s="1"/>
  <c r="O22" i="56"/>
  <c r="P22" i="56" s="1"/>
  <c r="Q22" i="56" s="1"/>
  <c r="O23" i="56"/>
  <c r="P23" i="56" s="1"/>
  <c r="Q23" i="56" s="1"/>
  <c r="O24" i="56"/>
  <c r="P24" i="56" s="1"/>
  <c r="Q24" i="56" s="1"/>
  <c r="O25" i="56"/>
  <c r="P25" i="56" s="1"/>
  <c r="Q25" i="56" s="1"/>
  <c r="O26" i="56"/>
  <c r="P26" i="56" s="1"/>
  <c r="Q26" i="56" s="1"/>
  <c r="O27" i="56"/>
  <c r="P27" i="56" s="1"/>
  <c r="Q27" i="56" s="1"/>
  <c r="J30" i="56"/>
  <c r="Q3" i="56"/>
  <c r="K8" i="56"/>
  <c r="K9" i="56"/>
  <c r="L9" i="56" s="1"/>
  <c r="M9" i="56" s="1"/>
  <c r="K10" i="56"/>
  <c r="L10" i="56" s="1"/>
  <c r="M10" i="56" s="1"/>
  <c r="K11" i="56"/>
  <c r="L11" i="56" s="1"/>
  <c r="M11" i="56" s="1"/>
  <c r="K12" i="56"/>
  <c r="L12" i="56" s="1"/>
  <c r="M12" i="56" s="1"/>
  <c r="K13" i="56"/>
  <c r="L13" i="56" s="1"/>
  <c r="M13" i="56" s="1"/>
  <c r="K14" i="56"/>
  <c r="L14" i="56" s="1"/>
  <c r="M14" i="56" s="1"/>
  <c r="K15" i="56"/>
  <c r="L15" i="56" s="1"/>
  <c r="M15" i="56" s="1"/>
  <c r="K16" i="56"/>
  <c r="L16" i="56" s="1"/>
  <c r="M16" i="56" s="1"/>
  <c r="K17" i="56"/>
  <c r="L17" i="56" s="1"/>
  <c r="M17" i="56" s="1"/>
  <c r="K18" i="56"/>
  <c r="L18" i="56" s="1"/>
  <c r="M18" i="56" s="1"/>
  <c r="K19" i="56"/>
  <c r="L19" i="56" s="1"/>
  <c r="M19" i="56" s="1"/>
  <c r="K20" i="56"/>
  <c r="L20" i="56" s="1"/>
  <c r="M20" i="56" s="1"/>
  <c r="K21" i="56"/>
  <c r="L21" i="56" s="1"/>
  <c r="M21" i="56" s="1"/>
  <c r="K22" i="56"/>
  <c r="L22" i="56" s="1"/>
  <c r="M22" i="56" s="1"/>
  <c r="K23" i="56"/>
  <c r="L23" i="56" s="1"/>
  <c r="M23" i="56" s="1"/>
  <c r="K24" i="56"/>
  <c r="L24" i="56" s="1"/>
  <c r="M24" i="56" s="1"/>
  <c r="K25" i="56"/>
  <c r="L25" i="56" s="1"/>
  <c r="M25" i="56" s="1"/>
  <c r="K26" i="56"/>
  <c r="L26" i="56" s="1"/>
  <c r="M26" i="56" s="1"/>
  <c r="K27" i="56"/>
  <c r="L27" i="56" s="1"/>
  <c r="M27" i="56" s="1"/>
  <c r="N8" i="56"/>
  <c r="O9" i="55"/>
  <c r="P9" i="55" s="1"/>
  <c r="Q9" i="55" s="1"/>
  <c r="O10" i="55"/>
  <c r="P10" i="55" s="1"/>
  <c r="Q10" i="55" s="1"/>
  <c r="O11" i="55"/>
  <c r="P11" i="55" s="1"/>
  <c r="Q11" i="55" s="1"/>
  <c r="O12" i="55"/>
  <c r="P12" i="55"/>
  <c r="Q12" i="55" s="1"/>
  <c r="O13" i="55"/>
  <c r="P13" i="55" s="1"/>
  <c r="Q13" i="55" s="1"/>
  <c r="O14" i="55"/>
  <c r="P14" i="55" s="1"/>
  <c r="Q14" i="55" s="1"/>
  <c r="O15" i="55"/>
  <c r="P15" i="55" s="1"/>
  <c r="Q15" i="55" s="1"/>
  <c r="O16" i="55"/>
  <c r="P16" i="55" s="1"/>
  <c r="Q16" i="55" s="1"/>
  <c r="O17" i="55"/>
  <c r="P17" i="55" s="1"/>
  <c r="Q17" i="55" s="1"/>
  <c r="O18" i="55"/>
  <c r="P18" i="55" s="1"/>
  <c r="Q18" i="55" s="1"/>
  <c r="O19" i="55"/>
  <c r="P19" i="55" s="1"/>
  <c r="Q19" i="55" s="1"/>
  <c r="O20" i="55"/>
  <c r="P20" i="55" s="1"/>
  <c r="Q20" i="55" s="1"/>
  <c r="O21" i="55"/>
  <c r="P21" i="55" s="1"/>
  <c r="Q21" i="55" s="1"/>
  <c r="O22" i="55"/>
  <c r="P22" i="55" s="1"/>
  <c r="Q22" i="55" s="1"/>
  <c r="O23" i="55"/>
  <c r="P23" i="55" s="1"/>
  <c r="Q23" i="55" s="1"/>
  <c r="O24" i="55"/>
  <c r="P24" i="55" s="1"/>
  <c r="Q24" i="55" s="1"/>
  <c r="O25" i="55"/>
  <c r="P25" i="55" s="1"/>
  <c r="Q25" i="55" s="1"/>
  <c r="O26" i="55"/>
  <c r="P26" i="55" s="1"/>
  <c r="Q26" i="55" s="1"/>
  <c r="O27" i="55"/>
  <c r="P27" i="55" s="1"/>
  <c r="Q27" i="55" s="1"/>
  <c r="J30" i="55"/>
  <c r="Q3" i="55"/>
  <c r="K8" i="55"/>
  <c r="K9" i="55"/>
  <c r="L9" i="55" s="1"/>
  <c r="M9" i="55" s="1"/>
  <c r="K10" i="55"/>
  <c r="L10" i="55" s="1"/>
  <c r="M10" i="55" s="1"/>
  <c r="K11" i="55"/>
  <c r="L11" i="55" s="1"/>
  <c r="M11" i="55" s="1"/>
  <c r="K12" i="55"/>
  <c r="L12" i="55" s="1"/>
  <c r="M12" i="55" s="1"/>
  <c r="K13" i="55"/>
  <c r="L13" i="55" s="1"/>
  <c r="M13" i="55" s="1"/>
  <c r="K14" i="55"/>
  <c r="L14" i="55" s="1"/>
  <c r="M14" i="55" s="1"/>
  <c r="K15" i="55"/>
  <c r="L15" i="55" s="1"/>
  <c r="M15" i="55" s="1"/>
  <c r="K16" i="55"/>
  <c r="L16" i="55" s="1"/>
  <c r="M16" i="55" s="1"/>
  <c r="K17" i="55"/>
  <c r="L17" i="55" s="1"/>
  <c r="M17" i="55" s="1"/>
  <c r="K18" i="55"/>
  <c r="L18" i="55" s="1"/>
  <c r="M18" i="55" s="1"/>
  <c r="K19" i="55"/>
  <c r="L19" i="55" s="1"/>
  <c r="M19" i="55" s="1"/>
  <c r="K20" i="55"/>
  <c r="L20" i="55" s="1"/>
  <c r="M20" i="55" s="1"/>
  <c r="K21" i="55"/>
  <c r="L21" i="55" s="1"/>
  <c r="M21" i="55" s="1"/>
  <c r="K22" i="55"/>
  <c r="L22" i="55" s="1"/>
  <c r="M22" i="55" s="1"/>
  <c r="K23" i="55"/>
  <c r="L23" i="55" s="1"/>
  <c r="M23" i="55" s="1"/>
  <c r="K24" i="55"/>
  <c r="L24" i="55" s="1"/>
  <c r="M24" i="55" s="1"/>
  <c r="K25" i="55"/>
  <c r="L25" i="55" s="1"/>
  <c r="M25" i="55" s="1"/>
  <c r="K26" i="55"/>
  <c r="L26" i="55" s="1"/>
  <c r="M26" i="55" s="1"/>
  <c r="K27" i="55"/>
  <c r="L27" i="55" s="1"/>
  <c r="M27" i="55" s="1"/>
  <c r="N8" i="55"/>
  <c r="O9" i="54"/>
  <c r="P9" i="54" s="1"/>
  <c r="Q9" i="54" s="1"/>
  <c r="O10" i="54"/>
  <c r="P10" i="54" s="1"/>
  <c r="Q10" i="54" s="1"/>
  <c r="O11" i="54"/>
  <c r="P11" i="54" s="1"/>
  <c r="Q11" i="54" s="1"/>
  <c r="O12" i="54"/>
  <c r="P12" i="54" s="1"/>
  <c r="Q12" i="54" s="1"/>
  <c r="O13" i="54"/>
  <c r="P13" i="54" s="1"/>
  <c r="Q13" i="54" s="1"/>
  <c r="O14" i="54"/>
  <c r="P14" i="54" s="1"/>
  <c r="Q14" i="54" s="1"/>
  <c r="O15" i="54"/>
  <c r="P15" i="54" s="1"/>
  <c r="Q15" i="54" s="1"/>
  <c r="O16" i="54"/>
  <c r="P16" i="54" s="1"/>
  <c r="Q16" i="54" s="1"/>
  <c r="O17" i="54"/>
  <c r="P17" i="54" s="1"/>
  <c r="Q17" i="54" s="1"/>
  <c r="O18" i="54"/>
  <c r="P18" i="54" s="1"/>
  <c r="Q18" i="54" s="1"/>
  <c r="O19" i="54"/>
  <c r="P19" i="54"/>
  <c r="Q19" i="54" s="1"/>
  <c r="O20" i="54"/>
  <c r="P20" i="54" s="1"/>
  <c r="Q20" i="54" s="1"/>
  <c r="O21" i="54"/>
  <c r="P21" i="54" s="1"/>
  <c r="Q21" i="54" s="1"/>
  <c r="O22" i="54"/>
  <c r="P22" i="54" s="1"/>
  <c r="Q22" i="54" s="1"/>
  <c r="O23" i="54"/>
  <c r="P23" i="54" s="1"/>
  <c r="Q23" i="54" s="1"/>
  <c r="O24" i="54"/>
  <c r="P24" i="54" s="1"/>
  <c r="Q24" i="54" s="1"/>
  <c r="O25" i="54"/>
  <c r="P25" i="54" s="1"/>
  <c r="Q25" i="54" s="1"/>
  <c r="O26" i="54"/>
  <c r="P26" i="54" s="1"/>
  <c r="Q26" i="54" s="1"/>
  <c r="O27" i="54"/>
  <c r="P27" i="54" s="1"/>
  <c r="Q27" i="54" s="1"/>
  <c r="Q3" i="54"/>
  <c r="K8" i="54"/>
  <c r="K9" i="54"/>
  <c r="L9" i="54" s="1"/>
  <c r="M9" i="54" s="1"/>
  <c r="K10" i="54"/>
  <c r="L10" i="54" s="1"/>
  <c r="M10" i="54" s="1"/>
  <c r="K11" i="54"/>
  <c r="L11" i="54" s="1"/>
  <c r="M11" i="54" s="1"/>
  <c r="K12" i="54"/>
  <c r="L12" i="54" s="1"/>
  <c r="M12" i="54" s="1"/>
  <c r="K13" i="54"/>
  <c r="L13" i="54" s="1"/>
  <c r="M13" i="54" s="1"/>
  <c r="K14" i="54"/>
  <c r="L14" i="54" s="1"/>
  <c r="M14" i="54" s="1"/>
  <c r="K15" i="54"/>
  <c r="L15" i="54" s="1"/>
  <c r="M15" i="54" s="1"/>
  <c r="K16" i="54"/>
  <c r="L16" i="54" s="1"/>
  <c r="M16" i="54" s="1"/>
  <c r="K17" i="54"/>
  <c r="L17" i="54" s="1"/>
  <c r="M17" i="54" s="1"/>
  <c r="K18" i="54"/>
  <c r="L18" i="54" s="1"/>
  <c r="M18" i="54" s="1"/>
  <c r="K19" i="54"/>
  <c r="L19" i="54" s="1"/>
  <c r="M19" i="54" s="1"/>
  <c r="K20" i="54"/>
  <c r="L20" i="54" s="1"/>
  <c r="M20" i="54" s="1"/>
  <c r="K21" i="54"/>
  <c r="L21" i="54" s="1"/>
  <c r="M21" i="54" s="1"/>
  <c r="K22" i="54"/>
  <c r="L22" i="54" s="1"/>
  <c r="M22" i="54" s="1"/>
  <c r="K23" i="54"/>
  <c r="L23" i="54" s="1"/>
  <c r="M23" i="54" s="1"/>
  <c r="K24" i="54"/>
  <c r="L24" i="54" s="1"/>
  <c r="M24" i="54" s="1"/>
  <c r="K25" i="54"/>
  <c r="L25" i="54" s="1"/>
  <c r="M25" i="54" s="1"/>
  <c r="K26" i="54"/>
  <c r="L26" i="54" s="1"/>
  <c r="M26" i="54" s="1"/>
  <c r="K27" i="54"/>
  <c r="L27" i="54" s="1"/>
  <c r="M27" i="54" s="1"/>
  <c r="N8" i="54"/>
  <c r="O9" i="53"/>
  <c r="P9" i="53" s="1"/>
  <c r="Q9" i="53" s="1"/>
  <c r="O10" i="53"/>
  <c r="P10" i="53" s="1"/>
  <c r="Q10" i="53" s="1"/>
  <c r="O11" i="53"/>
  <c r="P11" i="53" s="1"/>
  <c r="Q11" i="53" s="1"/>
  <c r="O12" i="53"/>
  <c r="P12" i="53" s="1"/>
  <c r="Q12" i="53" s="1"/>
  <c r="O13" i="53"/>
  <c r="P13" i="53" s="1"/>
  <c r="Q13" i="53" s="1"/>
  <c r="O14" i="53"/>
  <c r="P14" i="53" s="1"/>
  <c r="Q14" i="53" s="1"/>
  <c r="O15" i="53"/>
  <c r="P15" i="53" s="1"/>
  <c r="Q15" i="53" s="1"/>
  <c r="O16" i="53"/>
  <c r="P16" i="53" s="1"/>
  <c r="Q16" i="53" s="1"/>
  <c r="O17" i="53"/>
  <c r="P17" i="53" s="1"/>
  <c r="Q17" i="53" s="1"/>
  <c r="O18" i="53"/>
  <c r="P18" i="53" s="1"/>
  <c r="Q18" i="53" s="1"/>
  <c r="O19" i="53"/>
  <c r="P19" i="53" s="1"/>
  <c r="Q19" i="53" s="1"/>
  <c r="O20" i="53"/>
  <c r="P20" i="53" s="1"/>
  <c r="Q20" i="53" s="1"/>
  <c r="O21" i="53"/>
  <c r="P21" i="53" s="1"/>
  <c r="Q21" i="53" s="1"/>
  <c r="O22" i="53"/>
  <c r="P22" i="53" s="1"/>
  <c r="Q22" i="53" s="1"/>
  <c r="O23" i="53"/>
  <c r="P23" i="53" s="1"/>
  <c r="Q23" i="53" s="1"/>
  <c r="O24" i="53"/>
  <c r="P24" i="53" s="1"/>
  <c r="Q24" i="53" s="1"/>
  <c r="O25" i="53"/>
  <c r="P25" i="53" s="1"/>
  <c r="Q25" i="53" s="1"/>
  <c r="O26" i="53"/>
  <c r="P26" i="53" s="1"/>
  <c r="Q26" i="53" s="1"/>
  <c r="O27" i="53"/>
  <c r="P27" i="53" s="1"/>
  <c r="Q27" i="53" s="1"/>
  <c r="J30" i="53"/>
  <c r="Q3" i="53"/>
  <c r="K8" i="53"/>
  <c r="K9" i="53"/>
  <c r="L9" i="53" s="1"/>
  <c r="M9" i="53" s="1"/>
  <c r="K10" i="53"/>
  <c r="L10" i="53" s="1"/>
  <c r="M10" i="53" s="1"/>
  <c r="K11" i="53"/>
  <c r="L11" i="53" s="1"/>
  <c r="M11" i="53" s="1"/>
  <c r="K12" i="53"/>
  <c r="L12" i="53" s="1"/>
  <c r="M12" i="53" s="1"/>
  <c r="K13" i="53"/>
  <c r="L13" i="53" s="1"/>
  <c r="M13" i="53" s="1"/>
  <c r="K14" i="53"/>
  <c r="L14" i="53" s="1"/>
  <c r="M14" i="53" s="1"/>
  <c r="K15" i="53"/>
  <c r="L15" i="53" s="1"/>
  <c r="M15" i="53" s="1"/>
  <c r="K16" i="53"/>
  <c r="L16" i="53" s="1"/>
  <c r="M16" i="53" s="1"/>
  <c r="K17" i="53"/>
  <c r="L17" i="53" s="1"/>
  <c r="M17" i="53" s="1"/>
  <c r="K18" i="53"/>
  <c r="L18" i="53" s="1"/>
  <c r="M18" i="53" s="1"/>
  <c r="K19" i="53"/>
  <c r="L19" i="53" s="1"/>
  <c r="M19" i="53" s="1"/>
  <c r="K20" i="53"/>
  <c r="L20" i="53" s="1"/>
  <c r="M20" i="53" s="1"/>
  <c r="K21" i="53"/>
  <c r="L21" i="53" s="1"/>
  <c r="M21" i="53" s="1"/>
  <c r="K22" i="53"/>
  <c r="L22" i="53" s="1"/>
  <c r="M22" i="53" s="1"/>
  <c r="K23" i="53"/>
  <c r="L23" i="53" s="1"/>
  <c r="M23" i="53" s="1"/>
  <c r="K24" i="53"/>
  <c r="L24" i="53" s="1"/>
  <c r="M24" i="53" s="1"/>
  <c r="K25" i="53"/>
  <c r="L25" i="53" s="1"/>
  <c r="M25" i="53" s="1"/>
  <c r="K26" i="53"/>
  <c r="L26" i="53" s="1"/>
  <c r="M26" i="53" s="1"/>
  <c r="K27" i="53"/>
  <c r="L27" i="53" s="1"/>
  <c r="M27" i="53" s="1"/>
  <c r="N8" i="53"/>
  <c r="O9" i="52"/>
  <c r="P9" i="52" s="1"/>
  <c r="Q9" i="52" s="1"/>
  <c r="O10" i="52"/>
  <c r="P10" i="52" s="1"/>
  <c r="Q10" i="52" s="1"/>
  <c r="O11" i="52"/>
  <c r="P11" i="52" s="1"/>
  <c r="Q11" i="52" s="1"/>
  <c r="O12" i="52"/>
  <c r="P12" i="52" s="1"/>
  <c r="Q12" i="52" s="1"/>
  <c r="O13" i="52"/>
  <c r="P13" i="52" s="1"/>
  <c r="Q13" i="52" s="1"/>
  <c r="O14" i="52"/>
  <c r="P14" i="52" s="1"/>
  <c r="Q14" i="52" s="1"/>
  <c r="O15" i="52"/>
  <c r="P15" i="52" s="1"/>
  <c r="Q15" i="52" s="1"/>
  <c r="O16" i="52"/>
  <c r="P16" i="52" s="1"/>
  <c r="Q16" i="52" s="1"/>
  <c r="O17" i="52"/>
  <c r="P17" i="52" s="1"/>
  <c r="Q17" i="52" s="1"/>
  <c r="O18" i="52"/>
  <c r="P18" i="52" s="1"/>
  <c r="Q18" i="52" s="1"/>
  <c r="O19" i="52"/>
  <c r="P19" i="52" s="1"/>
  <c r="Q19" i="52" s="1"/>
  <c r="O20" i="52"/>
  <c r="P20" i="52" s="1"/>
  <c r="Q20" i="52" s="1"/>
  <c r="O21" i="52"/>
  <c r="P21" i="52" s="1"/>
  <c r="Q21" i="52" s="1"/>
  <c r="O22" i="52"/>
  <c r="P22" i="52" s="1"/>
  <c r="Q22" i="52" s="1"/>
  <c r="O23" i="52"/>
  <c r="P23" i="52" s="1"/>
  <c r="Q23" i="52" s="1"/>
  <c r="O24" i="52"/>
  <c r="P24" i="52" s="1"/>
  <c r="Q24" i="52" s="1"/>
  <c r="O25" i="52"/>
  <c r="P25" i="52" s="1"/>
  <c r="Q25" i="52" s="1"/>
  <c r="O26" i="52"/>
  <c r="P26" i="52" s="1"/>
  <c r="Q26" i="52" s="1"/>
  <c r="O27" i="52"/>
  <c r="P27" i="52" s="1"/>
  <c r="Q27" i="52" s="1"/>
  <c r="J30" i="52"/>
  <c r="Q3" i="52"/>
  <c r="K8" i="52"/>
  <c r="K9" i="52"/>
  <c r="L9" i="52" s="1"/>
  <c r="M9" i="52" s="1"/>
  <c r="K10" i="52"/>
  <c r="L10" i="52" s="1"/>
  <c r="M10" i="52" s="1"/>
  <c r="K11" i="52"/>
  <c r="L11" i="52" s="1"/>
  <c r="M11" i="52" s="1"/>
  <c r="K12" i="52"/>
  <c r="L12" i="52" s="1"/>
  <c r="M12" i="52" s="1"/>
  <c r="K13" i="52"/>
  <c r="L13" i="52" s="1"/>
  <c r="M13" i="52" s="1"/>
  <c r="K14" i="52"/>
  <c r="L14" i="52" s="1"/>
  <c r="M14" i="52" s="1"/>
  <c r="K15" i="52"/>
  <c r="L15" i="52" s="1"/>
  <c r="M15" i="52" s="1"/>
  <c r="K16" i="52"/>
  <c r="L16" i="52" s="1"/>
  <c r="M16" i="52" s="1"/>
  <c r="K17" i="52"/>
  <c r="L17" i="52" s="1"/>
  <c r="M17" i="52" s="1"/>
  <c r="K18" i="52"/>
  <c r="L18" i="52" s="1"/>
  <c r="M18" i="52" s="1"/>
  <c r="K19" i="52"/>
  <c r="L19" i="52" s="1"/>
  <c r="M19" i="52" s="1"/>
  <c r="K20" i="52"/>
  <c r="L20" i="52" s="1"/>
  <c r="M20" i="52" s="1"/>
  <c r="K21" i="52"/>
  <c r="L21" i="52" s="1"/>
  <c r="M21" i="52" s="1"/>
  <c r="K22" i="52"/>
  <c r="L22" i="52" s="1"/>
  <c r="M22" i="52" s="1"/>
  <c r="K23" i="52"/>
  <c r="L23" i="52" s="1"/>
  <c r="M23" i="52" s="1"/>
  <c r="K24" i="52"/>
  <c r="L24" i="52" s="1"/>
  <c r="M24" i="52" s="1"/>
  <c r="K25" i="52"/>
  <c r="L25" i="52" s="1"/>
  <c r="M25" i="52" s="1"/>
  <c r="K26" i="52"/>
  <c r="L26" i="52" s="1"/>
  <c r="M26" i="52" s="1"/>
  <c r="K27" i="52"/>
  <c r="L27" i="52" s="1"/>
  <c r="M27" i="52" s="1"/>
  <c r="N8" i="52"/>
  <c r="O9" i="51"/>
  <c r="P9" i="51" s="1"/>
  <c r="Q9" i="51" s="1"/>
  <c r="O10" i="51"/>
  <c r="P10" i="51" s="1"/>
  <c r="Q10" i="51" s="1"/>
  <c r="O11" i="51"/>
  <c r="P11" i="51" s="1"/>
  <c r="Q11" i="51" s="1"/>
  <c r="O12" i="51"/>
  <c r="P12" i="51" s="1"/>
  <c r="Q12" i="51" s="1"/>
  <c r="O13" i="51"/>
  <c r="P13" i="51" s="1"/>
  <c r="Q13" i="51" s="1"/>
  <c r="O14" i="51"/>
  <c r="P14" i="51" s="1"/>
  <c r="Q14" i="51" s="1"/>
  <c r="O15" i="51"/>
  <c r="P15" i="51" s="1"/>
  <c r="Q15" i="51" s="1"/>
  <c r="O16" i="51"/>
  <c r="P16" i="51" s="1"/>
  <c r="Q16" i="51" s="1"/>
  <c r="O17" i="51"/>
  <c r="P17" i="51" s="1"/>
  <c r="Q17" i="51" s="1"/>
  <c r="O18" i="51"/>
  <c r="P18" i="51" s="1"/>
  <c r="Q18" i="51" s="1"/>
  <c r="O19" i="51"/>
  <c r="P19" i="51" s="1"/>
  <c r="Q19" i="51" s="1"/>
  <c r="O20" i="51"/>
  <c r="P20" i="51" s="1"/>
  <c r="Q20" i="51" s="1"/>
  <c r="O21" i="51"/>
  <c r="P21" i="51" s="1"/>
  <c r="Q21" i="51" s="1"/>
  <c r="O22" i="51"/>
  <c r="P22" i="51" s="1"/>
  <c r="Q22" i="51" s="1"/>
  <c r="O23" i="51"/>
  <c r="P23" i="51" s="1"/>
  <c r="Q23" i="51" s="1"/>
  <c r="O24" i="51"/>
  <c r="P24" i="51" s="1"/>
  <c r="Q24" i="51" s="1"/>
  <c r="O25" i="51"/>
  <c r="P25" i="51" s="1"/>
  <c r="Q25" i="51" s="1"/>
  <c r="O26" i="51"/>
  <c r="P26" i="51" s="1"/>
  <c r="Q26" i="51" s="1"/>
  <c r="O27" i="51"/>
  <c r="P27" i="51" s="1"/>
  <c r="Q27" i="51" s="1"/>
  <c r="J30" i="51"/>
  <c r="Q3" i="51"/>
  <c r="K8" i="51"/>
  <c r="K9" i="51"/>
  <c r="L9" i="51" s="1"/>
  <c r="M9" i="51" s="1"/>
  <c r="K10" i="51"/>
  <c r="L10" i="51" s="1"/>
  <c r="M10" i="51" s="1"/>
  <c r="K11" i="51"/>
  <c r="L11" i="51" s="1"/>
  <c r="M11" i="51" s="1"/>
  <c r="K12" i="51"/>
  <c r="L12" i="51" s="1"/>
  <c r="M12" i="51" s="1"/>
  <c r="K13" i="51"/>
  <c r="L13" i="51" s="1"/>
  <c r="M13" i="51" s="1"/>
  <c r="K14" i="51"/>
  <c r="L14" i="51" s="1"/>
  <c r="M14" i="51" s="1"/>
  <c r="K15" i="51"/>
  <c r="L15" i="51" s="1"/>
  <c r="M15" i="51" s="1"/>
  <c r="K16" i="51"/>
  <c r="L16" i="51" s="1"/>
  <c r="M16" i="51" s="1"/>
  <c r="K17" i="51"/>
  <c r="L17" i="51" s="1"/>
  <c r="M17" i="51" s="1"/>
  <c r="K18" i="51"/>
  <c r="L18" i="51" s="1"/>
  <c r="M18" i="51" s="1"/>
  <c r="K19" i="51"/>
  <c r="L19" i="51" s="1"/>
  <c r="M19" i="51" s="1"/>
  <c r="K20" i="51"/>
  <c r="L20" i="51" s="1"/>
  <c r="M20" i="51" s="1"/>
  <c r="K21" i="51"/>
  <c r="L21" i="51" s="1"/>
  <c r="M21" i="51" s="1"/>
  <c r="K22" i="51"/>
  <c r="L22" i="51" s="1"/>
  <c r="M22" i="51" s="1"/>
  <c r="K23" i="51"/>
  <c r="L23" i="51" s="1"/>
  <c r="M23" i="51" s="1"/>
  <c r="K24" i="51"/>
  <c r="L24" i="51" s="1"/>
  <c r="M24" i="51" s="1"/>
  <c r="K25" i="51"/>
  <c r="L25" i="51" s="1"/>
  <c r="M25" i="51" s="1"/>
  <c r="K26" i="51"/>
  <c r="L26" i="51" s="1"/>
  <c r="M26" i="51" s="1"/>
  <c r="K27" i="51"/>
  <c r="L27" i="51" s="1"/>
  <c r="M27" i="51" s="1"/>
  <c r="N8" i="51"/>
  <c r="O9" i="50"/>
  <c r="P9" i="50" s="1"/>
  <c r="Q9" i="50" s="1"/>
  <c r="O10" i="50"/>
  <c r="P10" i="50" s="1"/>
  <c r="Q10" i="50" s="1"/>
  <c r="O11" i="50"/>
  <c r="P11" i="50" s="1"/>
  <c r="Q11" i="50" s="1"/>
  <c r="O12" i="50"/>
  <c r="P12" i="50" s="1"/>
  <c r="Q12" i="50" s="1"/>
  <c r="O13" i="50"/>
  <c r="P13" i="50" s="1"/>
  <c r="Q13" i="50" s="1"/>
  <c r="O14" i="50"/>
  <c r="P14" i="50" s="1"/>
  <c r="Q14" i="50" s="1"/>
  <c r="O15" i="50"/>
  <c r="P15" i="50" s="1"/>
  <c r="Q15" i="50" s="1"/>
  <c r="O16" i="50"/>
  <c r="P16" i="50" s="1"/>
  <c r="Q16" i="50" s="1"/>
  <c r="O17" i="50"/>
  <c r="P17" i="50" s="1"/>
  <c r="Q17" i="50" s="1"/>
  <c r="O18" i="50"/>
  <c r="P18" i="50" s="1"/>
  <c r="Q18" i="50" s="1"/>
  <c r="O19" i="50"/>
  <c r="P19" i="50" s="1"/>
  <c r="Q19" i="50" s="1"/>
  <c r="O20" i="50"/>
  <c r="P20" i="50" s="1"/>
  <c r="Q20" i="50" s="1"/>
  <c r="O21" i="50"/>
  <c r="P21" i="50" s="1"/>
  <c r="Q21" i="50" s="1"/>
  <c r="O22" i="50"/>
  <c r="P22" i="50" s="1"/>
  <c r="Q22" i="50" s="1"/>
  <c r="O23" i="50"/>
  <c r="P23" i="50" s="1"/>
  <c r="Q23" i="50" s="1"/>
  <c r="O24" i="50"/>
  <c r="P24" i="50" s="1"/>
  <c r="Q24" i="50" s="1"/>
  <c r="O25" i="50"/>
  <c r="P25" i="50" s="1"/>
  <c r="Q25" i="50" s="1"/>
  <c r="O26" i="50"/>
  <c r="P26" i="50" s="1"/>
  <c r="Q26" i="50" s="1"/>
  <c r="O27" i="50"/>
  <c r="P27" i="50" s="1"/>
  <c r="Q27" i="50" s="1"/>
  <c r="J30" i="50"/>
  <c r="Q3" i="50"/>
  <c r="K8" i="50"/>
  <c r="K9" i="50"/>
  <c r="L9" i="50" s="1"/>
  <c r="M9" i="50" s="1"/>
  <c r="K10" i="50"/>
  <c r="L10" i="50" s="1"/>
  <c r="M10" i="50" s="1"/>
  <c r="K11" i="50"/>
  <c r="L11" i="50" s="1"/>
  <c r="M11" i="50" s="1"/>
  <c r="K12" i="50"/>
  <c r="L12" i="50" s="1"/>
  <c r="M12" i="50" s="1"/>
  <c r="K13" i="50"/>
  <c r="L13" i="50" s="1"/>
  <c r="M13" i="50" s="1"/>
  <c r="K14" i="50"/>
  <c r="L14" i="50" s="1"/>
  <c r="M14" i="50" s="1"/>
  <c r="K15" i="50"/>
  <c r="L15" i="50" s="1"/>
  <c r="M15" i="50" s="1"/>
  <c r="K16" i="50"/>
  <c r="L16" i="50" s="1"/>
  <c r="M16" i="50" s="1"/>
  <c r="K17" i="50"/>
  <c r="L17" i="50" s="1"/>
  <c r="M17" i="50" s="1"/>
  <c r="K18" i="50"/>
  <c r="L18" i="50" s="1"/>
  <c r="M18" i="50" s="1"/>
  <c r="K19" i="50"/>
  <c r="L19" i="50" s="1"/>
  <c r="M19" i="50" s="1"/>
  <c r="K20" i="50"/>
  <c r="L20" i="50" s="1"/>
  <c r="M20" i="50" s="1"/>
  <c r="K21" i="50"/>
  <c r="L21" i="50" s="1"/>
  <c r="M21" i="50" s="1"/>
  <c r="K22" i="50"/>
  <c r="L22" i="50" s="1"/>
  <c r="M22" i="50" s="1"/>
  <c r="K23" i="50"/>
  <c r="L23" i="50" s="1"/>
  <c r="M23" i="50" s="1"/>
  <c r="K24" i="50"/>
  <c r="L24" i="50" s="1"/>
  <c r="M24" i="50" s="1"/>
  <c r="K25" i="50"/>
  <c r="L25" i="50" s="1"/>
  <c r="M25" i="50" s="1"/>
  <c r="K26" i="50"/>
  <c r="L26" i="50" s="1"/>
  <c r="M26" i="50" s="1"/>
  <c r="K27" i="50"/>
  <c r="L27" i="50" s="1"/>
  <c r="M27" i="50" s="1"/>
  <c r="N8" i="50"/>
  <c r="K24" i="12"/>
  <c r="L24" i="12" s="1"/>
  <c r="K20" i="12"/>
  <c r="L20" i="12" s="1"/>
  <c r="K16" i="12"/>
  <c r="L16" i="12" s="1"/>
  <c r="K12" i="12"/>
  <c r="L12" i="12" s="1"/>
  <c r="K25" i="12"/>
  <c r="L25" i="12" s="1"/>
  <c r="K21" i="12"/>
  <c r="L21" i="12" s="1"/>
  <c r="K17" i="12"/>
  <c r="L17" i="12" s="1"/>
  <c r="K13" i="12"/>
  <c r="L13" i="12" s="1"/>
  <c r="K9" i="12"/>
  <c r="L9" i="12" s="1"/>
  <c r="K26" i="12"/>
  <c r="L26" i="12" s="1"/>
  <c r="K22" i="12"/>
  <c r="L22" i="12" s="1"/>
  <c r="K18" i="12"/>
  <c r="L18" i="12" s="1"/>
  <c r="K14" i="12"/>
  <c r="L14" i="12" s="1"/>
  <c r="K10" i="12"/>
  <c r="L10" i="12" s="1"/>
  <c r="K27" i="12"/>
  <c r="L27" i="12" s="1"/>
  <c r="K23" i="12"/>
  <c r="L23" i="12" s="1"/>
  <c r="K19" i="12"/>
  <c r="L19" i="12" s="1"/>
  <c r="K15" i="12"/>
  <c r="L15" i="12" s="1"/>
  <c r="K11" i="12"/>
  <c r="L11" i="12" s="1"/>
  <c r="H3" i="12"/>
  <c r="G27" i="12"/>
  <c r="H27" i="12" s="1"/>
  <c r="G23" i="12"/>
  <c r="H23" i="12" s="1"/>
  <c r="G19" i="12"/>
  <c r="H19" i="12" s="1"/>
  <c r="G15" i="12"/>
  <c r="H15" i="12" s="1"/>
  <c r="G11" i="12"/>
  <c r="H11" i="12" s="1"/>
  <c r="H8" i="12"/>
  <c r="G22" i="12"/>
  <c r="H22" i="12" s="1"/>
  <c r="G14" i="12"/>
  <c r="H14" i="12" s="1"/>
  <c r="G9" i="12"/>
  <c r="H9" i="12" s="1"/>
  <c r="G24" i="12"/>
  <c r="H24" i="12" s="1"/>
  <c r="G20" i="12"/>
  <c r="H20" i="12" s="1"/>
  <c r="G16" i="12"/>
  <c r="H16" i="12" s="1"/>
  <c r="G12" i="12"/>
  <c r="H12" i="12" s="1"/>
  <c r="G26" i="12"/>
  <c r="H26" i="12" s="1"/>
  <c r="G18" i="12"/>
  <c r="H18" i="12" s="1"/>
  <c r="G10" i="12"/>
  <c r="H10" i="12" s="1"/>
  <c r="G25" i="12"/>
  <c r="H25" i="12" s="1"/>
  <c r="G21" i="12"/>
  <c r="H21" i="12" s="1"/>
  <c r="G17" i="12"/>
  <c r="H17" i="12" s="1"/>
  <c r="J28" i="12"/>
  <c r="J30" i="12" s="1"/>
  <c r="M23" i="12" l="1"/>
  <c r="N23" i="12" s="1"/>
  <c r="M12" i="12"/>
  <c r="N12" i="12" s="1"/>
  <c r="O12" i="12" s="1"/>
  <c r="P12" i="12" s="1"/>
  <c r="Q12" i="12" s="1"/>
  <c r="S12" i="12" s="1"/>
  <c r="T12" i="12" s="1"/>
  <c r="M27" i="12"/>
  <c r="N27" i="12" s="1"/>
  <c r="M17" i="12"/>
  <c r="N17" i="12" s="1"/>
  <c r="M16" i="12"/>
  <c r="N16" i="12" s="1"/>
  <c r="M18" i="12"/>
  <c r="N18" i="12" s="1"/>
  <c r="M15" i="12"/>
  <c r="N15" i="12" s="1"/>
  <c r="M20" i="12"/>
  <c r="N20" i="12" s="1"/>
  <c r="M13" i="12"/>
  <c r="N13" i="12" s="1"/>
  <c r="O13" i="12" s="1"/>
  <c r="P13" i="12" s="1"/>
  <c r="Q13" i="12" s="1"/>
  <c r="S13" i="12" s="1"/>
  <c r="T13" i="12" s="1"/>
  <c r="M11" i="12"/>
  <c r="N11" i="12" s="1"/>
  <c r="M22" i="12"/>
  <c r="N22" i="12" s="1"/>
  <c r="M10" i="12"/>
  <c r="N10" i="12" s="1"/>
  <c r="M26" i="12"/>
  <c r="N26" i="12" s="1"/>
  <c r="M21" i="12"/>
  <c r="N21" i="12" s="1"/>
  <c r="M19" i="12"/>
  <c r="N19" i="12" s="1"/>
  <c r="M14" i="12"/>
  <c r="N14" i="12" s="1"/>
  <c r="M9" i="12"/>
  <c r="N9" i="12" s="1"/>
  <c r="M25" i="12"/>
  <c r="N25" i="12" s="1"/>
  <c r="M24" i="12"/>
  <c r="N24" i="12" s="1"/>
  <c r="O8" i="61"/>
  <c r="O28" i="61" s="1"/>
  <c r="N28" i="61"/>
  <c r="K28" i="61"/>
  <c r="L28" i="61" s="1"/>
  <c r="L8" i="61"/>
  <c r="M8" i="61" s="1"/>
  <c r="O8" i="60"/>
  <c r="O28" i="60" s="1"/>
  <c r="N28" i="60"/>
  <c r="K28" i="60"/>
  <c r="L28" i="60" s="1"/>
  <c r="L8" i="60"/>
  <c r="M8" i="60" s="1"/>
  <c r="K28" i="59"/>
  <c r="L28" i="59" s="1"/>
  <c r="L8" i="59"/>
  <c r="M8" i="59" s="1"/>
  <c r="O8" i="59"/>
  <c r="O28" i="59" s="1"/>
  <c r="N28" i="59"/>
  <c r="O8" i="58"/>
  <c r="O28" i="58" s="1"/>
  <c r="N28" i="58"/>
  <c r="K28" i="58"/>
  <c r="L28" i="58" s="1"/>
  <c r="L8" i="58"/>
  <c r="M8" i="58" s="1"/>
  <c r="O8" i="57"/>
  <c r="O28" i="57" s="1"/>
  <c r="N28" i="57"/>
  <c r="K28" i="57"/>
  <c r="L28" i="57" s="1"/>
  <c r="L8" i="57"/>
  <c r="M8" i="57" s="1"/>
  <c r="O8" i="56"/>
  <c r="O28" i="56" s="1"/>
  <c r="N28" i="56"/>
  <c r="K28" i="56"/>
  <c r="L28" i="56" s="1"/>
  <c r="L8" i="56"/>
  <c r="M8" i="56" s="1"/>
  <c r="O8" i="55"/>
  <c r="O28" i="55" s="1"/>
  <c r="N28" i="55"/>
  <c r="K28" i="55"/>
  <c r="L28" i="55" s="1"/>
  <c r="L8" i="55"/>
  <c r="M8" i="55" s="1"/>
  <c r="O8" i="54"/>
  <c r="O28" i="54" s="1"/>
  <c r="N28" i="54"/>
  <c r="K28" i="54"/>
  <c r="L28" i="54" s="1"/>
  <c r="L8" i="54"/>
  <c r="M8" i="54" s="1"/>
  <c r="O8" i="53"/>
  <c r="O28" i="53" s="1"/>
  <c r="N28" i="53"/>
  <c r="K28" i="53"/>
  <c r="L28" i="53" s="1"/>
  <c r="L8" i="53"/>
  <c r="M8" i="53" s="1"/>
  <c r="N28" i="52"/>
  <c r="O8" i="52"/>
  <c r="O28" i="52" s="1"/>
  <c r="K28" i="52"/>
  <c r="L28" i="52" s="1"/>
  <c r="L8" i="52"/>
  <c r="M8" i="52" s="1"/>
  <c r="O8" i="51"/>
  <c r="O28" i="51" s="1"/>
  <c r="N28" i="51"/>
  <c r="K28" i="51"/>
  <c r="L28" i="51" s="1"/>
  <c r="L8" i="51"/>
  <c r="M8" i="51" s="1"/>
  <c r="O8" i="50"/>
  <c r="O28" i="50" s="1"/>
  <c r="N28" i="50"/>
  <c r="K28" i="50"/>
  <c r="L28" i="50" s="1"/>
  <c r="L8" i="50"/>
  <c r="M8" i="50" s="1"/>
  <c r="K28" i="12"/>
  <c r="L28" i="12" s="1"/>
  <c r="P8" i="55" l="1"/>
  <c r="P8" i="56"/>
  <c r="P28" i="56" s="1"/>
  <c r="P8" i="57"/>
  <c r="P28" i="57" s="1"/>
  <c r="P8" i="54"/>
  <c r="P28" i="54" s="1"/>
  <c r="P8" i="58"/>
  <c r="P28" i="58" s="1"/>
  <c r="P8" i="60"/>
  <c r="P28" i="60" s="1"/>
  <c r="P8" i="61"/>
  <c r="P28" i="61" s="1"/>
  <c r="Q8" i="61"/>
  <c r="Q28" i="61" s="1"/>
  <c r="P8" i="59"/>
  <c r="Q8" i="57"/>
  <c r="Q28" i="57" s="1"/>
  <c r="P28" i="55"/>
  <c r="Q8" i="55"/>
  <c r="Q28" i="55" s="1"/>
  <c r="P8" i="53"/>
  <c r="P8" i="52"/>
  <c r="P8" i="51"/>
  <c r="P8" i="50"/>
  <c r="O21" i="12"/>
  <c r="P21" i="12" s="1"/>
  <c r="Q21" i="12" s="1"/>
  <c r="O15" i="12"/>
  <c r="P15" i="12" s="1"/>
  <c r="Q15" i="12" s="1"/>
  <c r="S15" i="12" s="1"/>
  <c r="T15" i="12" s="1"/>
  <c r="O19" i="12"/>
  <c r="P19" i="12" s="1"/>
  <c r="Q19" i="12" s="1"/>
  <c r="O9" i="12"/>
  <c r="P9" i="12" s="1"/>
  <c r="Q9" i="12" s="1"/>
  <c r="S9" i="12" s="1"/>
  <c r="T9" i="12" s="1"/>
  <c r="M8" i="12"/>
  <c r="N8" i="12" s="1"/>
  <c r="O11" i="12"/>
  <c r="P11" i="12" s="1"/>
  <c r="Q11" i="12" s="1"/>
  <c r="S11" i="12" s="1"/>
  <c r="T11" i="12" s="1"/>
  <c r="O10" i="12"/>
  <c r="P10" i="12" s="1"/>
  <c r="Q10" i="12" s="1"/>
  <c r="S10" i="12" s="1"/>
  <c r="T10" i="12" s="1"/>
  <c r="O14" i="12"/>
  <c r="P14" i="12" s="1"/>
  <c r="Q14" i="12" s="1"/>
  <c r="O23" i="12"/>
  <c r="P23" i="12" s="1"/>
  <c r="Q23" i="12" s="1"/>
  <c r="O27" i="12"/>
  <c r="P27" i="12" s="1"/>
  <c r="Q27" i="12" s="1"/>
  <c r="O26" i="12"/>
  <c r="P26" i="12" s="1"/>
  <c r="Q26" i="12" s="1"/>
  <c r="O20" i="12"/>
  <c r="P20" i="12" s="1"/>
  <c r="Q20" i="12" s="1"/>
  <c r="O18" i="12"/>
  <c r="P18" i="12" s="1"/>
  <c r="Q18" i="12" s="1"/>
  <c r="S18" i="12" s="1"/>
  <c r="T18" i="12" s="1"/>
  <c r="O22" i="12"/>
  <c r="P22" i="12" s="1"/>
  <c r="Q22" i="12" s="1"/>
  <c r="O16" i="12"/>
  <c r="P16" i="12" s="1"/>
  <c r="Q16" i="12" s="1"/>
  <c r="S16" i="12" s="1"/>
  <c r="T16" i="12" s="1"/>
  <c r="O25" i="12"/>
  <c r="P25" i="12" s="1"/>
  <c r="Q25" i="12" s="1"/>
  <c r="O24" i="12"/>
  <c r="P24" i="12" s="1"/>
  <c r="Q24" i="12" s="1"/>
  <c r="O17" i="12"/>
  <c r="P17" i="12" s="1"/>
  <c r="Q17" i="12" s="1"/>
  <c r="S17" i="12" s="1"/>
  <c r="T17" i="12" s="1"/>
  <c r="S19" i="12"/>
  <c r="T19" i="12" s="1"/>
  <c r="Q8" i="56" l="1"/>
  <c r="Q28" i="56" s="1"/>
  <c r="Q8" i="54"/>
  <c r="Q28" i="54" s="1"/>
  <c r="Q8" i="58"/>
  <c r="Q28" i="58" s="1"/>
  <c r="Q8" i="60"/>
  <c r="Q28" i="60" s="1"/>
  <c r="P28" i="59"/>
  <c r="Q8" i="59"/>
  <c r="Q28" i="59" s="1"/>
  <c r="P28" i="53"/>
  <c r="Q8" i="53"/>
  <c r="Q28" i="53" s="1"/>
  <c r="P28" i="52"/>
  <c r="Q8" i="52"/>
  <c r="Q28" i="52" s="1"/>
  <c r="P28" i="51"/>
  <c r="Q8" i="51"/>
  <c r="Q28" i="51" s="1"/>
  <c r="P28" i="50"/>
  <c r="Q8" i="50"/>
  <c r="Q28" i="50" s="1"/>
  <c r="O8" i="12"/>
  <c r="P8" i="12" s="1"/>
  <c r="Q8" i="12" s="1"/>
  <c r="R8" i="12" s="1"/>
  <c r="S23" i="12"/>
  <c r="T23" i="12" s="1"/>
  <c r="AQ14" i="10"/>
  <c r="AN14" i="10"/>
  <c r="AQ13" i="10"/>
  <c r="AN13" i="10"/>
  <c r="AH11" i="10"/>
  <c r="AE11" i="10"/>
  <c r="A24" i="10"/>
  <c r="A28" i="10" s="1"/>
  <c r="A32" i="10" s="1"/>
  <c r="A36" i="10" s="1"/>
  <c r="A40" i="10" s="1"/>
  <c r="A44" i="10" s="1"/>
  <c r="A48" i="10" s="1"/>
  <c r="A52" i="10" s="1"/>
  <c r="A56" i="10" s="1"/>
  <c r="AB11" i="10" s="1"/>
  <c r="AB13" i="10" s="1"/>
  <c r="Y58" i="10"/>
  <c r="W58" i="10"/>
  <c r="U58" i="10"/>
  <c r="R58" i="10"/>
  <c r="K58" i="10"/>
  <c r="G58" i="10"/>
  <c r="AE58" i="10"/>
  <c r="AN56" i="10" s="1"/>
  <c r="Y54" i="10"/>
  <c r="AE55" i="10" s="1"/>
  <c r="AN53" i="10" s="1"/>
  <c r="W54" i="10"/>
  <c r="U54" i="10"/>
  <c r="R54" i="10"/>
  <c r="K54" i="10"/>
  <c r="G54" i="10"/>
  <c r="AE54" i="10"/>
  <c r="AN52" i="10" s="1"/>
  <c r="Y50" i="10"/>
  <c r="W50" i="10"/>
  <c r="U50" i="10"/>
  <c r="R50" i="10"/>
  <c r="K50" i="10"/>
  <c r="G50" i="10"/>
  <c r="AE50" i="10"/>
  <c r="AN48" i="10" s="1"/>
  <c r="Y46" i="10"/>
  <c r="AE47" i="10" s="1"/>
  <c r="AN45" i="10" s="1"/>
  <c r="W46" i="10"/>
  <c r="U46" i="10"/>
  <c r="R46" i="10"/>
  <c r="K46" i="10"/>
  <c r="G46" i="10"/>
  <c r="AE46" i="10"/>
  <c r="AN44" i="10" s="1"/>
  <c r="AQ44" i="10" s="1"/>
  <c r="Y42" i="10"/>
  <c r="W42" i="10"/>
  <c r="U42" i="10"/>
  <c r="R42" i="10"/>
  <c r="K42" i="10"/>
  <c r="G42" i="10"/>
  <c r="AE42" i="10"/>
  <c r="AN40" i="10" s="1"/>
  <c r="Y38" i="10"/>
  <c r="AE39" i="10" s="1"/>
  <c r="AN37" i="10" s="1"/>
  <c r="W38" i="10"/>
  <c r="U38" i="10"/>
  <c r="R38" i="10"/>
  <c r="K38" i="10"/>
  <c r="G38" i="10"/>
  <c r="AE38" i="10"/>
  <c r="AN36" i="10" s="1"/>
  <c r="Y34" i="10"/>
  <c r="AE35" i="10" s="1"/>
  <c r="AN33" i="10" s="1"/>
  <c r="W34" i="10"/>
  <c r="U34" i="10"/>
  <c r="R34" i="10"/>
  <c r="K34" i="10"/>
  <c r="G34" i="10"/>
  <c r="AE34" i="10"/>
  <c r="AN32" i="10" s="1"/>
  <c r="Y30" i="10"/>
  <c r="AE31" i="10" s="1"/>
  <c r="AN29" i="10" s="1"/>
  <c r="W30" i="10"/>
  <c r="U30" i="10"/>
  <c r="R30" i="10"/>
  <c r="K30" i="10"/>
  <c r="G30" i="10"/>
  <c r="AE30" i="10"/>
  <c r="AN28" i="10" s="1"/>
  <c r="AQ28" i="10" s="1"/>
  <c r="Y26" i="10"/>
  <c r="W26" i="10"/>
  <c r="U26" i="10"/>
  <c r="R26" i="10"/>
  <c r="K26" i="10"/>
  <c r="G26" i="10"/>
  <c r="AE26" i="10"/>
  <c r="AN24" i="10" s="1"/>
  <c r="AE22" i="10"/>
  <c r="AN20" i="10" s="1"/>
  <c r="Y22" i="10"/>
  <c r="W22" i="10"/>
  <c r="R22" i="10"/>
  <c r="G22" i="10"/>
  <c r="K22" i="10"/>
  <c r="U22" i="10"/>
  <c r="AN11" i="10" l="1"/>
  <c r="S8" i="12"/>
  <c r="T8" i="12" s="1"/>
  <c r="S22" i="12"/>
  <c r="T22" i="12" s="1"/>
  <c r="S25" i="12"/>
  <c r="T25" i="12" s="1"/>
  <c r="S21" i="12"/>
  <c r="T21" i="12" s="1"/>
  <c r="S24" i="12"/>
  <c r="T24" i="12" s="1"/>
  <c r="AE13" i="10"/>
  <c r="AH13" i="10"/>
  <c r="AH12" i="10"/>
  <c r="AE27" i="10"/>
  <c r="AN25" i="10" s="1"/>
  <c r="AQ25" i="10" s="1"/>
  <c r="AT26" i="10" s="1"/>
  <c r="AE59" i="10"/>
  <c r="AN57" i="10" s="1"/>
  <c r="AQ57" i="10" s="1"/>
  <c r="AT58" i="10" s="1"/>
  <c r="AQ20" i="10"/>
  <c r="AE23" i="10"/>
  <c r="AE43" i="10"/>
  <c r="AN41" i="10" s="1"/>
  <c r="AQ41" i="10" s="1"/>
  <c r="AT42" i="10" s="1"/>
  <c r="AE51" i="10"/>
  <c r="AN49" i="10" s="1"/>
  <c r="AQ56" i="10"/>
  <c r="AT56" i="10" s="1"/>
  <c r="AQ53" i="10"/>
  <c r="AT54" i="10" s="1"/>
  <c r="AQ52" i="10"/>
  <c r="AT52" i="10" s="1"/>
  <c r="AQ48" i="10"/>
  <c r="AT48" i="10" s="1"/>
  <c r="AQ45" i="10"/>
  <c r="AT46" i="10" s="1"/>
  <c r="AT44" i="10"/>
  <c r="AQ40" i="10"/>
  <c r="AT40" i="10" s="1"/>
  <c r="AQ37" i="10"/>
  <c r="AT38" i="10" s="1"/>
  <c r="AQ36" i="10"/>
  <c r="AT36" i="10" s="1"/>
  <c r="AQ32" i="10"/>
  <c r="AT32" i="10" s="1"/>
  <c r="AQ33" i="10"/>
  <c r="AT34" i="10" s="1"/>
  <c r="AQ29" i="10"/>
  <c r="AT30" i="10" s="1"/>
  <c r="AT28" i="10"/>
  <c r="AQ24" i="10"/>
  <c r="AT24" i="10" s="1"/>
  <c r="AN21" i="10" l="1"/>
  <c r="AN12" i="10" s="1"/>
  <c r="AH14" i="10"/>
  <c r="AT20" i="10"/>
  <c r="AT11" i="10" s="1"/>
  <c r="AQ11" i="10"/>
  <c r="AQ49" i="10"/>
  <c r="AT50" i="10" s="1"/>
  <c r="AQ21" i="10"/>
  <c r="S14" i="12" l="1"/>
  <c r="T14" i="12" s="1"/>
  <c r="S27" i="12"/>
  <c r="T27" i="12" s="1"/>
  <c r="AT22" i="10"/>
  <c r="AT13" i="10" s="1"/>
  <c r="AQ12" i="10"/>
  <c r="N28" i="12" l="1"/>
  <c r="T9" i="9"/>
  <c r="AE24" i="9"/>
  <c r="AB24" i="9"/>
  <c r="V24" i="9"/>
  <c r="AE20" i="9"/>
  <c r="AB20" i="9"/>
  <c r="V20" i="9"/>
  <c r="AM9" i="9"/>
  <c r="AN9" i="9" s="1"/>
  <c r="AM33" i="9"/>
  <c r="AW33" i="9" s="1"/>
  <c r="AX33" i="9" s="1"/>
  <c r="AM31" i="9"/>
  <c r="AW31" i="9" s="1"/>
  <c r="AX31" i="9" s="1"/>
  <c r="AM29" i="9"/>
  <c r="AW29" i="9" s="1"/>
  <c r="AX29" i="9" s="1"/>
  <c r="AM27" i="9"/>
  <c r="AW27" i="9" s="1"/>
  <c r="AX27" i="9" s="1"/>
  <c r="AM25" i="9"/>
  <c r="AW25" i="9" s="1"/>
  <c r="AX25" i="9" s="1"/>
  <c r="AM23" i="9"/>
  <c r="AW23" i="9" s="1"/>
  <c r="AX23" i="9" s="1"/>
  <c r="AM21" i="9"/>
  <c r="AW21" i="9" s="1"/>
  <c r="AX21" i="9" s="1"/>
  <c r="AM19" i="9"/>
  <c r="AW19" i="9" s="1"/>
  <c r="AX19" i="9" s="1"/>
  <c r="AM17" i="9"/>
  <c r="AT17" i="9" s="1"/>
  <c r="AU17" i="9" s="1"/>
  <c r="O28" i="12" l="1"/>
  <c r="S20" i="12"/>
  <c r="T20" i="12" s="1"/>
  <c r="AR33" i="9"/>
  <c r="AP33" i="9"/>
  <c r="AY33" i="9"/>
  <c r="AT33" i="9"/>
  <c r="AU33" i="9" s="1"/>
  <c r="AN33" i="9"/>
  <c r="AO33" i="9" s="1"/>
  <c r="AS33" i="9"/>
  <c r="AR31" i="9"/>
  <c r="AP31" i="9"/>
  <c r="AY31" i="9"/>
  <c r="AT31" i="9"/>
  <c r="AU31" i="9" s="1"/>
  <c r="AN31" i="9"/>
  <c r="AO31" i="9" s="1"/>
  <c r="AS31" i="9"/>
  <c r="AP29" i="9"/>
  <c r="AY29" i="9"/>
  <c r="AT29" i="9"/>
  <c r="AU29" i="9" s="1"/>
  <c r="AR29" i="9"/>
  <c r="AN29" i="9"/>
  <c r="AO29" i="9" s="1"/>
  <c r="AS29" i="9"/>
  <c r="AR27" i="9"/>
  <c r="AP27" i="9"/>
  <c r="AY27" i="9"/>
  <c r="AT27" i="9"/>
  <c r="AU27" i="9" s="1"/>
  <c r="AN27" i="9"/>
  <c r="AO27" i="9" s="1"/>
  <c r="AS27" i="9"/>
  <c r="AR25" i="9"/>
  <c r="AP25" i="9"/>
  <c r="AY25" i="9"/>
  <c r="AT25" i="9"/>
  <c r="AU25" i="9" s="1"/>
  <c r="AN25" i="9"/>
  <c r="AO25" i="9" s="1"/>
  <c r="AS25" i="9"/>
  <c r="AR23" i="9"/>
  <c r="AP23" i="9"/>
  <c r="AY23" i="9"/>
  <c r="AT23" i="9"/>
  <c r="AU23" i="9" s="1"/>
  <c r="AN23" i="9"/>
  <c r="AO23" i="9" s="1"/>
  <c r="AS23" i="9"/>
  <c r="AR21" i="9"/>
  <c r="AP21" i="9"/>
  <c r="AY21" i="9"/>
  <c r="AT21" i="9"/>
  <c r="AU21" i="9" s="1"/>
  <c r="AN21" i="9"/>
  <c r="AO21" i="9" s="1"/>
  <c r="AS21" i="9"/>
  <c r="AR19" i="9"/>
  <c r="AP19" i="9"/>
  <c r="AY19" i="9"/>
  <c r="AT19" i="9"/>
  <c r="AU19" i="9" s="1"/>
  <c r="AN19" i="9"/>
  <c r="AO19" i="9" s="1"/>
  <c r="AS19" i="9"/>
  <c r="AR17" i="9"/>
  <c r="AY17" i="9"/>
  <c r="AP17" i="9"/>
  <c r="AW17" i="9"/>
  <c r="AX17" i="9" s="1"/>
  <c r="AS17" i="9"/>
  <c r="AN17" i="9"/>
  <c r="AO17" i="9" s="1"/>
  <c r="AV17" i="9"/>
  <c r="AZ17" i="9"/>
  <c r="P28" i="12" l="1"/>
  <c r="AZ33" i="9"/>
  <c r="AV33" i="9"/>
  <c r="AZ31" i="9"/>
  <c r="AV31" i="9"/>
  <c r="AZ29" i="9"/>
  <c r="AV29" i="9"/>
  <c r="AZ27" i="9"/>
  <c r="AV27" i="9"/>
  <c r="AZ25" i="9"/>
  <c r="AV25" i="9"/>
  <c r="AZ23" i="9"/>
  <c r="AV23" i="9"/>
  <c r="AZ21" i="9"/>
  <c r="AV21" i="9"/>
  <c r="AZ19" i="9"/>
  <c r="AV19" i="9"/>
  <c r="AE14" i="9"/>
  <c r="AE10" i="9" s="1"/>
  <c r="AE13" i="9"/>
  <c r="AE9" i="9" s="1"/>
  <c r="AB14" i="9"/>
  <c r="AB10" i="9" s="1"/>
  <c r="AB13" i="9"/>
  <c r="AB9" i="9" s="1"/>
  <c r="V14" i="9"/>
  <c r="X10" i="9" s="1"/>
  <c r="V13" i="9"/>
  <c r="X9" i="9" s="1"/>
  <c r="T13" i="9"/>
  <c r="V9" i="9" s="1"/>
  <c r="T10" i="9"/>
  <c r="AH10" i="9"/>
  <c r="AH9" i="9"/>
  <c r="T24" i="9"/>
  <c r="T20" i="9"/>
  <c r="T14" i="9" s="1"/>
  <c r="V10" i="9" s="1"/>
  <c r="AH23" i="9"/>
  <c r="AH21" i="9"/>
  <c r="AH19" i="9"/>
  <c r="AH17" i="9"/>
  <c r="AH13" i="9" s="1"/>
  <c r="AH24" i="9"/>
  <c r="AH20" i="9"/>
  <c r="AH18" i="9"/>
  <c r="AN58" i="4"/>
  <c r="AL27" i="1"/>
  <c r="AL28" i="1" s="1"/>
  <c r="S30" i="1"/>
  <c r="S29" i="1"/>
  <c r="S28" i="1"/>
  <c r="W28" i="1" s="1"/>
  <c r="Z28" i="1" s="1"/>
  <c r="AD28" i="1" s="1"/>
  <c r="S27" i="1"/>
  <c r="S26" i="1"/>
  <c r="S25" i="1"/>
  <c r="S24" i="1"/>
  <c r="S23" i="1"/>
  <c r="S22" i="1"/>
  <c r="W22" i="1" s="1"/>
  <c r="Z22" i="1" s="1"/>
  <c r="AD22" i="1" s="1"/>
  <c r="S21" i="1"/>
  <c r="W21" i="1"/>
  <c r="Z21" i="1" s="1"/>
  <c r="S20" i="1"/>
  <c r="S19" i="1"/>
  <c r="N28" i="4"/>
  <c r="S28" i="4" s="1"/>
  <c r="N29" i="4"/>
  <c r="S29" i="4" s="1"/>
  <c r="N32" i="4"/>
  <c r="S32" i="4" s="1"/>
  <c r="N33" i="4"/>
  <c r="S33" i="4" s="1"/>
  <c r="N36" i="4"/>
  <c r="S36" i="4" s="1"/>
  <c r="N37" i="4"/>
  <c r="S37" i="4" s="1"/>
  <c r="N40" i="4"/>
  <c r="S40" i="4" s="1"/>
  <c r="AT11" i="6"/>
  <c r="AQ11" i="6"/>
  <c r="AQ12" i="6" s="1"/>
  <c r="AN12" i="6"/>
  <c r="AN11" i="6"/>
  <c r="AH12" i="6"/>
  <c r="AH11" i="6"/>
  <c r="A20" i="6"/>
  <c r="A22" i="6"/>
  <c r="A24" i="6" s="1"/>
  <c r="A26" i="6" s="1"/>
  <c r="A28" i="6" s="1"/>
  <c r="A30" i="6" s="1"/>
  <c r="A32" i="6" s="1"/>
  <c r="A34" i="6" s="1"/>
  <c r="A36" i="6" s="1"/>
  <c r="AM12" i="4"/>
  <c r="AN12" i="4" s="1"/>
  <c r="B47" i="4"/>
  <c r="N30" i="4"/>
  <c r="S30" i="4" s="1"/>
  <c r="N31" i="4"/>
  <c r="S31" i="4" s="1"/>
  <c r="N34" i="4"/>
  <c r="S34" i="4" s="1"/>
  <c r="N35" i="4"/>
  <c r="S35" i="4" s="1"/>
  <c r="N38" i="4"/>
  <c r="S38" i="4" s="1"/>
  <c r="N39" i="4"/>
  <c r="S39" i="4" s="1"/>
  <c r="O45" i="4"/>
  <c r="N43" i="4"/>
  <c r="AM11" i="4"/>
  <c r="AN11" i="4" s="1"/>
  <c r="AM10" i="4"/>
  <c r="AN10" i="4" s="1"/>
  <c r="O36" i="1"/>
  <c r="N34" i="1"/>
  <c r="B38" i="1"/>
  <c r="AK12" i="1"/>
  <c r="AL12" i="1" s="1"/>
  <c r="AK14" i="1"/>
  <c r="AL14" i="1" s="1"/>
  <c r="AK10" i="1"/>
  <c r="AL10" i="1" s="1"/>
  <c r="AK11" i="1"/>
  <c r="AL11" i="1" s="1"/>
  <c r="W26" i="1"/>
  <c r="Z26" i="1" s="1"/>
  <c r="AD26" i="1" s="1"/>
  <c r="W25" i="1"/>
  <c r="Z25" i="1" s="1"/>
  <c r="AD25" i="1" s="1"/>
  <c r="W27" i="1"/>
  <c r="Z27" i="1" s="1"/>
  <c r="AD27" i="1" s="1"/>
  <c r="W29" i="1"/>
  <c r="Z29" i="1" s="1"/>
  <c r="AD29" i="1" s="1"/>
  <c r="W30" i="1"/>
  <c r="Z30" i="1"/>
  <c r="AD30" i="1" s="1"/>
  <c r="K31" i="1"/>
  <c r="W23" i="1"/>
  <c r="W19" i="1"/>
  <c r="Z19" i="1"/>
  <c r="AD19" i="1" s="1"/>
  <c r="S31" i="1" l="1"/>
  <c r="W20" i="1"/>
  <c r="Z20" i="1" s="1"/>
  <c r="AD20" i="1" s="1"/>
  <c r="AN60" i="4"/>
  <c r="AN62" i="4" s="1"/>
  <c r="S26" i="12"/>
  <c r="T26" i="12" s="1"/>
  <c r="Q28" i="12"/>
  <c r="AH14" i="9"/>
  <c r="AH22" i="9"/>
  <c r="Y37" i="4"/>
  <c r="AE37" i="4" s="1"/>
  <c r="Y29" i="4"/>
  <c r="AE29" i="4" s="1"/>
  <c r="Y35" i="4"/>
  <c r="AE35" i="4" s="1"/>
  <c r="Y28" i="4"/>
  <c r="AE28" i="4" s="1"/>
  <c r="Y39" i="4"/>
  <c r="AE39" i="4" s="1"/>
  <c r="Y31" i="4"/>
  <c r="AE31" i="4" s="1"/>
  <c r="Y40" i="4"/>
  <c r="AE40" i="4" s="1"/>
  <c r="Y36" i="4"/>
  <c r="AE36" i="4" s="1"/>
  <c r="Y32" i="4"/>
  <c r="AE32" i="4" s="1"/>
  <c r="Y33" i="4"/>
  <c r="AE33" i="4" s="1"/>
  <c r="Y34" i="4"/>
  <c r="AE34" i="4" s="1"/>
  <c r="Y38" i="4"/>
  <c r="AE38" i="4" s="1"/>
  <c r="Y30" i="4"/>
  <c r="AE30" i="4" s="1"/>
  <c r="AL29" i="1"/>
  <c r="AN29" i="1" s="1"/>
  <c r="AD21" i="1"/>
  <c r="Z23" i="1"/>
  <c r="AD23" i="1" s="1"/>
  <c r="W24" i="1"/>
  <c r="Z24" i="1" s="1"/>
  <c r="AD24" i="1" s="1"/>
  <c r="AD31" i="1" l="1"/>
  <c r="AP64" i="4"/>
  <c r="W31" i="1"/>
  <c r="Z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author>
    <author>user</author>
  </authors>
  <commentList>
    <comment ref="A4" authorId="0" shapeId="0" xr:uid="{00000000-0006-0000-0100-000001000000}">
      <text>
        <r>
          <rPr>
            <b/>
            <sz val="9"/>
            <color indexed="81"/>
            <rFont val="Tahoma"/>
            <family val="2"/>
          </rPr>
          <t xml:space="preserve">"-" </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C6" authorId="0" shapeId="0" xr:uid="{00000000-0006-0000-0100-000002000000}">
      <text>
        <r>
          <rPr>
            <b/>
            <sz val="9"/>
            <color indexed="81"/>
            <rFont val="Tahoma"/>
            <family val="2"/>
          </rPr>
          <t>"-"</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K6" authorId="0" shapeId="0" xr:uid="{A8B805DF-261C-4B09-A05A-6510B532E54E}">
      <text>
        <r>
          <rPr>
            <b/>
            <sz val="9"/>
            <color indexed="81"/>
            <rFont val="Tahoma"/>
            <family val="2"/>
          </rPr>
          <t>2018</t>
        </r>
        <r>
          <rPr>
            <b/>
            <sz val="9"/>
            <color indexed="81"/>
            <rFont val="돋움"/>
            <family val="3"/>
            <charset val="129"/>
          </rPr>
          <t>년</t>
        </r>
        <r>
          <rPr>
            <b/>
            <sz val="9"/>
            <color indexed="81"/>
            <rFont val="Tahoma"/>
            <family val="2"/>
          </rPr>
          <t xml:space="preserve"> 3</t>
        </r>
        <r>
          <rPr>
            <b/>
            <sz val="9"/>
            <color indexed="81"/>
            <rFont val="돋움"/>
            <family val="3"/>
            <charset val="129"/>
          </rPr>
          <t>월</t>
        </r>
        <r>
          <rPr>
            <b/>
            <sz val="9"/>
            <color indexed="81"/>
            <rFont val="Tahoma"/>
            <family val="2"/>
          </rPr>
          <t xml:space="preserve"> </t>
        </r>
        <r>
          <rPr>
            <b/>
            <sz val="9"/>
            <color indexed="81"/>
            <rFont val="돋움"/>
            <family val="3"/>
            <charset val="129"/>
          </rPr>
          <t>까지</t>
        </r>
        <r>
          <rPr>
            <b/>
            <sz val="9"/>
            <color indexed="81"/>
            <rFont val="Tahoma"/>
            <family val="2"/>
          </rPr>
          <t xml:space="preserve"> </t>
        </r>
        <r>
          <rPr>
            <b/>
            <sz val="9"/>
            <color indexed="81"/>
            <rFont val="돋움"/>
            <family val="3"/>
            <charset val="129"/>
          </rPr>
          <t>지급분</t>
        </r>
        <r>
          <rPr>
            <b/>
            <sz val="9"/>
            <color indexed="81"/>
            <rFont val="Tahoma"/>
            <family val="2"/>
          </rPr>
          <t xml:space="preserve"> 80%,
2018</t>
        </r>
        <r>
          <rPr>
            <b/>
            <sz val="9"/>
            <color indexed="81"/>
            <rFont val="돋움"/>
            <family val="3"/>
            <charset val="129"/>
          </rPr>
          <t>년</t>
        </r>
        <r>
          <rPr>
            <b/>
            <sz val="9"/>
            <color indexed="81"/>
            <rFont val="Tahoma"/>
            <family val="2"/>
          </rPr>
          <t xml:space="preserve"> 4</t>
        </r>
        <r>
          <rPr>
            <b/>
            <sz val="9"/>
            <color indexed="81"/>
            <rFont val="돋움"/>
            <family val="3"/>
            <charset val="129"/>
          </rPr>
          <t>월</t>
        </r>
        <r>
          <rPr>
            <b/>
            <sz val="9"/>
            <color indexed="81"/>
            <rFont val="Tahoma"/>
            <family val="2"/>
          </rPr>
          <t>~12</t>
        </r>
        <r>
          <rPr>
            <b/>
            <sz val="9"/>
            <color indexed="81"/>
            <rFont val="돋움"/>
            <family val="3"/>
            <charset val="129"/>
          </rPr>
          <t>월</t>
        </r>
        <r>
          <rPr>
            <b/>
            <sz val="9"/>
            <color indexed="81"/>
            <rFont val="Tahoma"/>
            <family val="2"/>
          </rPr>
          <t xml:space="preserve"> </t>
        </r>
        <r>
          <rPr>
            <b/>
            <sz val="9"/>
            <color indexed="81"/>
            <rFont val="돋움"/>
            <family val="3"/>
            <charset val="129"/>
          </rPr>
          <t>지급분</t>
        </r>
        <r>
          <rPr>
            <b/>
            <sz val="9"/>
            <color indexed="81"/>
            <rFont val="Tahoma"/>
            <family val="2"/>
          </rPr>
          <t xml:space="preserve"> 70%
2019</t>
        </r>
        <r>
          <rPr>
            <b/>
            <sz val="9"/>
            <color indexed="81"/>
            <rFont val="돋움"/>
            <family val="3"/>
            <charset val="129"/>
          </rPr>
          <t>년</t>
        </r>
        <r>
          <rPr>
            <b/>
            <sz val="9"/>
            <color indexed="81"/>
            <rFont val="Tahoma"/>
            <family val="2"/>
          </rPr>
          <t xml:space="preserve"> 1</t>
        </r>
        <r>
          <rPr>
            <b/>
            <sz val="9"/>
            <color indexed="81"/>
            <rFont val="돋움"/>
            <family val="3"/>
            <charset val="129"/>
          </rPr>
          <t>월부터는</t>
        </r>
        <r>
          <rPr>
            <b/>
            <sz val="9"/>
            <color indexed="81"/>
            <rFont val="Tahoma"/>
            <family val="2"/>
          </rPr>
          <t xml:space="preserve"> 60% </t>
        </r>
        <r>
          <rPr>
            <b/>
            <sz val="9"/>
            <color indexed="81"/>
            <rFont val="돋움"/>
            <family val="3"/>
            <charset val="129"/>
          </rPr>
          <t>필요경비율</t>
        </r>
        <r>
          <rPr>
            <b/>
            <sz val="9"/>
            <color indexed="81"/>
            <rFont val="Tahoma"/>
            <family val="2"/>
          </rPr>
          <t xml:space="preserve"> </t>
        </r>
        <r>
          <rPr>
            <b/>
            <sz val="9"/>
            <color indexed="81"/>
            <rFont val="돋움"/>
            <family val="3"/>
            <charset val="129"/>
          </rPr>
          <t>적용</t>
        </r>
      </text>
    </comment>
    <comment ref="L6" authorId="0" shapeId="0" xr:uid="{00000000-0006-0000-0100-000003000000}">
      <text>
        <r>
          <rPr>
            <b/>
            <sz val="9"/>
            <color indexed="81"/>
            <rFont val="돋움"/>
            <family val="3"/>
            <charset val="129"/>
          </rPr>
          <t>소득세법상</t>
        </r>
        <r>
          <rPr>
            <b/>
            <sz val="9"/>
            <color indexed="81"/>
            <rFont val="Tahoma"/>
            <family val="2"/>
          </rPr>
          <t xml:space="preserve"> </t>
        </r>
        <r>
          <rPr>
            <b/>
            <sz val="9"/>
            <color indexed="81"/>
            <rFont val="돋움"/>
            <family val="3"/>
            <charset val="129"/>
          </rPr>
          <t>기타소득에</t>
        </r>
        <r>
          <rPr>
            <b/>
            <sz val="9"/>
            <color indexed="81"/>
            <rFont val="Tahoma"/>
            <family val="2"/>
          </rPr>
          <t xml:space="preserve"> </t>
        </r>
        <r>
          <rPr>
            <b/>
            <sz val="9"/>
            <color indexed="81"/>
            <rFont val="돋움"/>
            <family val="3"/>
            <charset val="129"/>
          </rPr>
          <t>대해</t>
        </r>
        <r>
          <rPr>
            <b/>
            <sz val="9"/>
            <color indexed="81"/>
            <rFont val="Tahoma"/>
            <family val="2"/>
          </rPr>
          <t xml:space="preserve"> </t>
        </r>
        <r>
          <rPr>
            <b/>
            <sz val="9"/>
            <color indexed="81"/>
            <rFont val="돋움"/>
            <family val="3"/>
            <charset val="129"/>
          </rPr>
          <t>과세최저한</t>
        </r>
        <r>
          <rPr>
            <b/>
            <sz val="9"/>
            <color indexed="81"/>
            <rFont val="Tahoma"/>
            <family val="2"/>
          </rPr>
          <t xml:space="preserve"> </t>
        </r>
        <r>
          <rPr>
            <b/>
            <sz val="9"/>
            <color indexed="81"/>
            <rFont val="돋움"/>
            <family val="3"/>
            <charset val="129"/>
          </rPr>
          <t>규정이</t>
        </r>
        <r>
          <rPr>
            <b/>
            <sz val="9"/>
            <color indexed="81"/>
            <rFont val="Tahoma"/>
            <family val="2"/>
          </rPr>
          <t xml:space="preserve"> </t>
        </r>
        <r>
          <rPr>
            <b/>
            <sz val="9"/>
            <color indexed="81"/>
            <rFont val="돋움"/>
            <family val="3"/>
            <charset val="129"/>
          </rPr>
          <t>있어</t>
        </r>
        <r>
          <rPr>
            <b/>
            <sz val="9"/>
            <color indexed="81"/>
            <rFont val="Tahoma"/>
            <family val="2"/>
          </rPr>
          <t xml:space="preserve"> </t>
        </r>
        <r>
          <rPr>
            <b/>
            <sz val="9"/>
            <color indexed="81"/>
            <rFont val="돋움"/>
            <family val="3"/>
            <charset val="129"/>
          </rPr>
          <t>기타소득금액이</t>
        </r>
        <r>
          <rPr>
            <b/>
            <sz val="9"/>
            <color indexed="81"/>
            <rFont val="Tahoma"/>
            <family val="2"/>
          </rPr>
          <t xml:space="preserve"> </t>
        </r>
        <r>
          <rPr>
            <b/>
            <sz val="9"/>
            <color indexed="81"/>
            <rFont val="돋움"/>
            <family val="3"/>
            <charset val="129"/>
          </rPr>
          <t>매건마다</t>
        </r>
        <r>
          <rPr>
            <b/>
            <sz val="9"/>
            <color indexed="81"/>
            <rFont val="Tahoma"/>
            <family val="2"/>
          </rPr>
          <t xml:space="preserve"> 50,000</t>
        </r>
        <r>
          <rPr>
            <b/>
            <sz val="9"/>
            <color indexed="81"/>
            <rFont val="돋움"/>
            <family val="3"/>
            <charset val="129"/>
          </rPr>
          <t>원</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때에는</t>
        </r>
        <r>
          <rPr>
            <b/>
            <sz val="9"/>
            <color indexed="81"/>
            <rFont val="Tahoma"/>
            <family val="2"/>
          </rPr>
          <t xml:space="preserve"> </t>
        </r>
        <r>
          <rPr>
            <b/>
            <sz val="9"/>
            <color indexed="81"/>
            <rFont val="돋움"/>
            <family val="3"/>
            <charset val="129"/>
          </rPr>
          <t>소득세를</t>
        </r>
        <r>
          <rPr>
            <b/>
            <sz val="9"/>
            <color indexed="81"/>
            <rFont val="Tahoma"/>
            <family val="2"/>
          </rPr>
          <t xml:space="preserve"> </t>
        </r>
        <r>
          <rPr>
            <b/>
            <sz val="9"/>
            <color indexed="81"/>
            <rFont val="돋움"/>
            <family val="3"/>
            <charset val="129"/>
          </rPr>
          <t>부과하지</t>
        </r>
        <r>
          <rPr>
            <b/>
            <sz val="9"/>
            <color indexed="81"/>
            <rFont val="Tahoma"/>
            <family val="2"/>
          </rPr>
          <t xml:space="preserve"> </t>
        </r>
        <r>
          <rPr>
            <b/>
            <sz val="9"/>
            <color indexed="81"/>
            <rFont val="돋움"/>
            <family val="3"/>
            <charset val="129"/>
          </rPr>
          <t>않습니다</t>
        </r>
        <r>
          <rPr>
            <b/>
            <sz val="9"/>
            <color indexed="81"/>
            <rFont val="Tahoma"/>
            <family val="2"/>
          </rPr>
          <t xml:space="preserve">.
</t>
        </r>
        <r>
          <rPr>
            <b/>
            <sz val="9"/>
            <color indexed="81"/>
            <rFont val="돋움"/>
            <family val="3"/>
            <charset val="129"/>
          </rPr>
          <t>참고로</t>
        </r>
        <r>
          <rPr>
            <b/>
            <sz val="9"/>
            <color indexed="81"/>
            <rFont val="Tahoma"/>
            <family val="2"/>
          </rPr>
          <t xml:space="preserve"> </t>
        </r>
        <r>
          <rPr>
            <b/>
            <sz val="9"/>
            <color indexed="81"/>
            <rFont val="돋움"/>
            <family val="3"/>
            <charset val="129"/>
          </rPr>
          <t>기타소득금액이란</t>
        </r>
        <r>
          <rPr>
            <b/>
            <sz val="9"/>
            <color indexed="81"/>
            <rFont val="Tahoma"/>
            <family val="2"/>
          </rPr>
          <t xml:space="preserve"> </t>
        </r>
        <r>
          <rPr>
            <b/>
            <sz val="9"/>
            <color indexed="81"/>
            <rFont val="돋움"/>
            <family val="3"/>
            <charset val="129"/>
          </rPr>
          <t>기타소득에서</t>
        </r>
        <r>
          <rPr>
            <b/>
            <sz val="9"/>
            <color indexed="81"/>
            <rFont val="Tahoma"/>
            <family val="2"/>
          </rPr>
          <t xml:space="preserve"> </t>
        </r>
        <r>
          <rPr>
            <b/>
            <sz val="9"/>
            <color indexed="81"/>
            <rFont val="돋움"/>
            <family val="3"/>
            <charset val="129"/>
          </rPr>
          <t>필요경비를</t>
        </r>
        <r>
          <rPr>
            <b/>
            <sz val="9"/>
            <color indexed="81"/>
            <rFont val="Tahoma"/>
            <family val="2"/>
          </rPr>
          <t xml:space="preserve"> </t>
        </r>
        <r>
          <rPr>
            <b/>
            <sz val="9"/>
            <color indexed="81"/>
            <rFont val="돋움"/>
            <family val="3"/>
            <charset val="129"/>
          </rPr>
          <t>차감한</t>
        </r>
        <r>
          <rPr>
            <b/>
            <sz val="9"/>
            <color indexed="81"/>
            <rFont val="Tahoma"/>
            <family val="2"/>
          </rPr>
          <t xml:space="preserve"> </t>
        </r>
        <r>
          <rPr>
            <b/>
            <sz val="9"/>
            <color indexed="81"/>
            <rFont val="돋움"/>
            <family val="3"/>
            <charset val="129"/>
          </rPr>
          <t>금액을</t>
        </r>
        <r>
          <rPr>
            <b/>
            <sz val="9"/>
            <color indexed="81"/>
            <rFont val="Tahoma"/>
            <family val="2"/>
          </rPr>
          <t xml:space="preserve"> </t>
        </r>
        <r>
          <rPr>
            <b/>
            <sz val="9"/>
            <color indexed="81"/>
            <rFont val="돋움"/>
            <family val="3"/>
            <charset val="129"/>
          </rPr>
          <t>말합니다</t>
        </r>
        <r>
          <rPr>
            <b/>
            <sz val="9"/>
            <color indexed="81"/>
            <rFont val="Tahoma"/>
            <family val="2"/>
          </rPr>
          <t xml:space="preserve">.
</t>
        </r>
        <r>
          <rPr>
            <b/>
            <sz val="9"/>
            <color indexed="81"/>
            <rFont val="돋움"/>
            <family val="3"/>
            <charset val="129"/>
          </rPr>
          <t>필요경비가</t>
        </r>
        <r>
          <rPr>
            <b/>
            <sz val="9"/>
            <color indexed="81"/>
            <rFont val="Tahoma"/>
            <family val="2"/>
          </rPr>
          <t xml:space="preserve"> </t>
        </r>
        <r>
          <rPr>
            <b/>
            <sz val="9"/>
            <color indexed="81"/>
            <rFont val="돋움"/>
            <family val="3"/>
            <charset val="129"/>
          </rPr>
          <t>없는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기타소득금액은</t>
        </r>
        <r>
          <rPr>
            <b/>
            <sz val="9"/>
            <color indexed="81"/>
            <rFont val="Tahoma"/>
            <family val="2"/>
          </rPr>
          <t xml:space="preserve"> </t>
        </r>
        <r>
          <rPr>
            <b/>
            <sz val="9"/>
            <color indexed="81"/>
            <rFont val="돋움"/>
            <family val="3"/>
            <charset val="129"/>
          </rPr>
          <t>기타소득으로</t>
        </r>
        <r>
          <rPr>
            <b/>
            <sz val="9"/>
            <color indexed="81"/>
            <rFont val="Tahoma"/>
            <family val="2"/>
          </rPr>
          <t xml:space="preserve"> </t>
        </r>
        <r>
          <rPr>
            <b/>
            <sz val="9"/>
            <color indexed="81"/>
            <rFont val="돋움"/>
            <family val="3"/>
            <charset val="129"/>
          </rPr>
          <t>지급하는</t>
        </r>
        <r>
          <rPr>
            <b/>
            <sz val="9"/>
            <color indexed="81"/>
            <rFont val="Tahoma"/>
            <family val="2"/>
          </rPr>
          <t xml:space="preserve"> </t>
        </r>
        <r>
          <rPr>
            <b/>
            <sz val="9"/>
            <color indexed="81"/>
            <rFont val="돋움"/>
            <family val="3"/>
            <charset val="129"/>
          </rPr>
          <t>금액입니다</t>
        </r>
        <r>
          <rPr>
            <b/>
            <sz val="9"/>
            <color indexed="81"/>
            <rFont val="Tahoma"/>
            <family val="2"/>
          </rPr>
          <t>.</t>
        </r>
      </text>
    </comment>
    <comment ref="AA7" authorId="1" shapeId="0" xr:uid="{00000000-0006-0000-0100-000004000000}">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C7" authorId="1" shapeId="0" xr:uid="{00000000-0006-0000-0100-000005000000}">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J7" authorId="1" shapeId="0" xr:uid="{00000000-0006-0000-0100-000006000000}">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Microsoft</author>
    <author>user</author>
  </authors>
  <commentList>
    <comment ref="A4" authorId="0" shapeId="0" xr:uid="{00000000-0006-0000-1500-000001000000}">
      <text>
        <r>
          <rPr>
            <b/>
            <sz val="9"/>
            <color indexed="81"/>
            <rFont val="Tahoma"/>
            <family val="2"/>
          </rPr>
          <t xml:space="preserve">"-" </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C6" authorId="0" shapeId="0" xr:uid="{00000000-0006-0000-1500-000002000000}">
      <text>
        <r>
          <rPr>
            <b/>
            <sz val="9"/>
            <color indexed="81"/>
            <rFont val="Tahoma"/>
            <family val="2"/>
          </rPr>
          <t>"-"</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L6" authorId="0" shapeId="0" xr:uid="{00000000-0006-0000-1500-000003000000}">
      <text>
        <r>
          <rPr>
            <b/>
            <sz val="9"/>
            <color indexed="81"/>
            <rFont val="돋움"/>
            <family val="3"/>
            <charset val="129"/>
          </rPr>
          <t>소득세법상</t>
        </r>
        <r>
          <rPr>
            <b/>
            <sz val="9"/>
            <color indexed="81"/>
            <rFont val="Tahoma"/>
            <family val="2"/>
          </rPr>
          <t xml:space="preserve"> </t>
        </r>
        <r>
          <rPr>
            <b/>
            <sz val="9"/>
            <color indexed="81"/>
            <rFont val="돋움"/>
            <family val="3"/>
            <charset val="129"/>
          </rPr>
          <t>기타소득에</t>
        </r>
        <r>
          <rPr>
            <b/>
            <sz val="9"/>
            <color indexed="81"/>
            <rFont val="Tahoma"/>
            <family val="2"/>
          </rPr>
          <t xml:space="preserve"> </t>
        </r>
        <r>
          <rPr>
            <b/>
            <sz val="9"/>
            <color indexed="81"/>
            <rFont val="돋움"/>
            <family val="3"/>
            <charset val="129"/>
          </rPr>
          <t>대해</t>
        </r>
        <r>
          <rPr>
            <b/>
            <sz val="9"/>
            <color indexed="81"/>
            <rFont val="Tahoma"/>
            <family val="2"/>
          </rPr>
          <t xml:space="preserve"> </t>
        </r>
        <r>
          <rPr>
            <b/>
            <sz val="9"/>
            <color indexed="81"/>
            <rFont val="돋움"/>
            <family val="3"/>
            <charset val="129"/>
          </rPr>
          <t>과세최저한</t>
        </r>
        <r>
          <rPr>
            <b/>
            <sz val="9"/>
            <color indexed="81"/>
            <rFont val="Tahoma"/>
            <family val="2"/>
          </rPr>
          <t xml:space="preserve"> </t>
        </r>
        <r>
          <rPr>
            <b/>
            <sz val="9"/>
            <color indexed="81"/>
            <rFont val="돋움"/>
            <family val="3"/>
            <charset val="129"/>
          </rPr>
          <t>규정이</t>
        </r>
        <r>
          <rPr>
            <b/>
            <sz val="9"/>
            <color indexed="81"/>
            <rFont val="Tahoma"/>
            <family val="2"/>
          </rPr>
          <t xml:space="preserve"> </t>
        </r>
        <r>
          <rPr>
            <b/>
            <sz val="9"/>
            <color indexed="81"/>
            <rFont val="돋움"/>
            <family val="3"/>
            <charset val="129"/>
          </rPr>
          <t>있어</t>
        </r>
        <r>
          <rPr>
            <b/>
            <sz val="9"/>
            <color indexed="81"/>
            <rFont val="Tahoma"/>
            <family val="2"/>
          </rPr>
          <t xml:space="preserve"> </t>
        </r>
        <r>
          <rPr>
            <b/>
            <sz val="9"/>
            <color indexed="81"/>
            <rFont val="돋움"/>
            <family val="3"/>
            <charset val="129"/>
          </rPr>
          <t>기타소득금액이</t>
        </r>
        <r>
          <rPr>
            <b/>
            <sz val="9"/>
            <color indexed="81"/>
            <rFont val="Tahoma"/>
            <family val="2"/>
          </rPr>
          <t xml:space="preserve"> </t>
        </r>
        <r>
          <rPr>
            <b/>
            <sz val="9"/>
            <color indexed="81"/>
            <rFont val="돋움"/>
            <family val="3"/>
            <charset val="129"/>
          </rPr>
          <t>매건마다</t>
        </r>
        <r>
          <rPr>
            <b/>
            <sz val="9"/>
            <color indexed="81"/>
            <rFont val="Tahoma"/>
            <family val="2"/>
          </rPr>
          <t xml:space="preserve"> 50,000</t>
        </r>
        <r>
          <rPr>
            <b/>
            <sz val="9"/>
            <color indexed="81"/>
            <rFont val="돋움"/>
            <family val="3"/>
            <charset val="129"/>
          </rPr>
          <t>원</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때에는</t>
        </r>
        <r>
          <rPr>
            <b/>
            <sz val="9"/>
            <color indexed="81"/>
            <rFont val="Tahoma"/>
            <family val="2"/>
          </rPr>
          <t xml:space="preserve"> </t>
        </r>
        <r>
          <rPr>
            <b/>
            <sz val="9"/>
            <color indexed="81"/>
            <rFont val="돋움"/>
            <family val="3"/>
            <charset val="129"/>
          </rPr>
          <t>소득세를</t>
        </r>
        <r>
          <rPr>
            <b/>
            <sz val="9"/>
            <color indexed="81"/>
            <rFont val="Tahoma"/>
            <family val="2"/>
          </rPr>
          <t xml:space="preserve"> </t>
        </r>
        <r>
          <rPr>
            <b/>
            <sz val="9"/>
            <color indexed="81"/>
            <rFont val="돋움"/>
            <family val="3"/>
            <charset val="129"/>
          </rPr>
          <t>부과하지</t>
        </r>
        <r>
          <rPr>
            <b/>
            <sz val="9"/>
            <color indexed="81"/>
            <rFont val="Tahoma"/>
            <family val="2"/>
          </rPr>
          <t xml:space="preserve"> </t>
        </r>
        <r>
          <rPr>
            <b/>
            <sz val="9"/>
            <color indexed="81"/>
            <rFont val="돋움"/>
            <family val="3"/>
            <charset val="129"/>
          </rPr>
          <t>않습니다</t>
        </r>
        <r>
          <rPr>
            <b/>
            <sz val="9"/>
            <color indexed="81"/>
            <rFont val="Tahoma"/>
            <family val="2"/>
          </rPr>
          <t xml:space="preserve">.
</t>
        </r>
        <r>
          <rPr>
            <b/>
            <sz val="9"/>
            <color indexed="81"/>
            <rFont val="돋움"/>
            <family val="3"/>
            <charset val="129"/>
          </rPr>
          <t>참고로</t>
        </r>
        <r>
          <rPr>
            <b/>
            <sz val="9"/>
            <color indexed="81"/>
            <rFont val="Tahoma"/>
            <family val="2"/>
          </rPr>
          <t xml:space="preserve"> </t>
        </r>
        <r>
          <rPr>
            <b/>
            <sz val="9"/>
            <color indexed="81"/>
            <rFont val="돋움"/>
            <family val="3"/>
            <charset val="129"/>
          </rPr>
          <t>기타소득금액이란</t>
        </r>
        <r>
          <rPr>
            <b/>
            <sz val="9"/>
            <color indexed="81"/>
            <rFont val="Tahoma"/>
            <family val="2"/>
          </rPr>
          <t xml:space="preserve"> </t>
        </r>
        <r>
          <rPr>
            <b/>
            <sz val="9"/>
            <color indexed="81"/>
            <rFont val="돋움"/>
            <family val="3"/>
            <charset val="129"/>
          </rPr>
          <t>기타소득에서</t>
        </r>
        <r>
          <rPr>
            <b/>
            <sz val="9"/>
            <color indexed="81"/>
            <rFont val="Tahoma"/>
            <family val="2"/>
          </rPr>
          <t xml:space="preserve"> </t>
        </r>
        <r>
          <rPr>
            <b/>
            <sz val="9"/>
            <color indexed="81"/>
            <rFont val="돋움"/>
            <family val="3"/>
            <charset val="129"/>
          </rPr>
          <t>필요경비를</t>
        </r>
        <r>
          <rPr>
            <b/>
            <sz val="9"/>
            <color indexed="81"/>
            <rFont val="Tahoma"/>
            <family val="2"/>
          </rPr>
          <t xml:space="preserve"> </t>
        </r>
        <r>
          <rPr>
            <b/>
            <sz val="9"/>
            <color indexed="81"/>
            <rFont val="돋움"/>
            <family val="3"/>
            <charset val="129"/>
          </rPr>
          <t>차감한</t>
        </r>
        <r>
          <rPr>
            <b/>
            <sz val="9"/>
            <color indexed="81"/>
            <rFont val="Tahoma"/>
            <family val="2"/>
          </rPr>
          <t xml:space="preserve"> </t>
        </r>
        <r>
          <rPr>
            <b/>
            <sz val="9"/>
            <color indexed="81"/>
            <rFont val="돋움"/>
            <family val="3"/>
            <charset val="129"/>
          </rPr>
          <t>금액을</t>
        </r>
        <r>
          <rPr>
            <b/>
            <sz val="9"/>
            <color indexed="81"/>
            <rFont val="Tahoma"/>
            <family val="2"/>
          </rPr>
          <t xml:space="preserve"> </t>
        </r>
        <r>
          <rPr>
            <b/>
            <sz val="9"/>
            <color indexed="81"/>
            <rFont val="돋움"/>
            <family val="3"/>
            <charset val="129"/>
          </rPr>
          <t>말합니다</t>
        </r>
        <r>
          <rPr>
            <b/>
            <sz val="9"/>
            <color indexed="81"/>
            <rFont val="Tahoma"/>
            <family val="2"/>
          </rPr>
          <t xml:space="preserve">.
</t>
        </r>
        <r>
          <rPr>
            <b/>
            <sz val="9"/>
            <color indexed="81"/>
            <rFont val="돋움"/>
            <family val="3"/>
            <charset val="129"/>
          </rPr>
          <t>필요경비가</t>
        </r>
        <r>
          <rPr>
            <b/>
            <sz val="9"/>
            <color indexed="81"/>
            <rFont val="Tahoma"/>
            <family val="2"/>
          </rPr>
          <t xml:space="preserve"> </t>
        </r>
        <r>
          <rPr>
            <b/>
            <sz val="9"/>
            <color indexed="81"/>
            <rFont val="돋움"/>
            <family val="3"/>
            <charset val="129"/>
          </rPr>
          <t>없는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기타소득금액은</t>
        </r>
        <r>
          <rPr>
            <b/>
            <sz val="9"/>
            <color indexed="81"/>
            <rFont val="Tahoma"/>
            <family val="2"/>
          </rPr>
          <t xml:space="preserve"> </t>
        </r>
        <r>
          <rPr>
            <b/>
            <sz val="9"/>
            <color indexed="81"/>
            <rFont val="돋움"/>
            <family val="3"/>
            <charset val="129"/>
          </rPr>
          <t>기타소득으로</t>
        </r>
        <r>
          <rPr>
            <b/>
            <sz val="9"/>
            <color indexed="81"/>
            <rFont val="Tahoma"/>
            <family val="2"/>
          </rPr>
          <t xml:space="preserve"> </t>
        </r>
        <r>
          <rPr>
            <b/>
            <sz val="9"/>
            <color indexed="81"/>
            <rFont val="돋움"/>
            <family val="3"/>
            <charset val="129"/>
          </rPr>
          <t>지급하는</t>
        </r>
        <r>
          <rPr>
            <b/>
            <sz val="9"/>
            <color indexed="81"/>
            <rFont val="Tahoma"/>
            <family val="2"/>
          </rPr>
          <t xml:space="preserve"> </t>
        </r>
        <r>
          <rPr>
            <b/>
            <sz val="9"/>
            <color indexed="81"/>
            <rFont val="돋움"/>
            <family val="3"/>
            <charset val="129"/>
          </rPr>
          <t>금액입니다</t>
        </r>
        <r>
          <rPr>
            <b/>
            <sz val="9"/>
            <color indexed="81"/>
            <rFont val="Tahoma"/>
            <family val="2"/>
          </rPr>
          <t>.</t>
        </r>
      </text>
    </comment>
    <comment ref="AA7" authorId="1" shapeId="0" xr:uid="{00000000-0006-0000-1500-000004000000}">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C7" authorId="1" shapeId="0" xr:uid="{00000000-0006-0000-1500-000005000000}">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J7" authorId="1" shapeId="0" xr:uid="{00000000-0006-0000-1500-000006000000}">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Microsoft</author>
    <author>user</author>
  </authors>
  <commentList>
    <comment ref="A4" authorId="0" shapeId="0" xr:uid="{00000000-0006-0000-1600-000001000000}">
      <text>
        <r>
          <rPr>
            <b/>
            <sz val="9"/>
            <color indexed="81"/>
            <rFont val="Tahoma"/>
            <family val="2"/>
          </rPr>
          <t xml:space="preserve">"-" </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C6" authorId="0" shapeId="0" xr:uid="{00000000-0006-0000-1600-000002000000}">
      <text>
        <r>
          <rPr>
            <b/>
            <sz val="9"/>
            <color indexed="81"/>
            <rFont val="Tahoma"/>
            <family val="2"/>
          </rPr>
          <t>"-"</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L6" authorId="0" shapeId="0" xr:uid="{00000000-0006-0000-1600-000003000000}">
      <text>
        <r>
          <rPr>
            <b/>
            <sz val="9"/>
            <color indexed="81"/>
            <rFont val="돋움"/>
            <family val="3"/>
            <charset val="129"/>
          </rPr>
          <t>소득세법상</t>
        </r>
        <r>
          <rPr>
            <b/>
            <sz val="9"/>
            <color indexed="81"/>
            <rFont val="Tahoma"/>
            <family val="2"/>
          </rPr>
          <t xml:space="preserve"> </t>
        </r>
        <r>
          <rPr>
            <b/>
            <sz val="9"/>
            <color indexed="81"/>
            <rFont val="돋움"/>
            <family val="3"/>
            <charset val="129"/>
          </rPr>
          <t>기타소득에</t>
        </r>
        <r>
          <rPr>
            <b/>
            <sz val="9"/>
            <color indexed="81"/>
            <rFont val="Tahoma"/>
            <family val="2"/>
          </rPr>
          <t xml:space="preserve"> </t>
        </r>
        <r>
          <rPr>
            <b/>
            <sz val="9"/>
            <color indexed="81"/>
            <rFont val="돋움"/>
            <family val="3"/>
            <charset val="129"/>
          </rPr>
          <t>대해</t>
        </r>
        <r>
          <rPr>
            <b/>
            <sz val="9"/>
            <color indexed="81"/>
            <rFont val="Tahoma"/>
            <family val="2"/>
          </rPr>
          <t xml:space="preserve"> </t>
        </r>
        <r>
          <rPr>
            <b/>
            <sz val="9"/>
            <color indexed="81"/>
            <rFont val="돋움"/>
            <family val="3"/>
            <charset val="129"/>
          </rPr>
          <t>과세최저한</t>
        </r>
        <r>
          <rPr>
            <b/>
            <sz val="9"/>
            <color indexed="81"/>
            <rFont val="Tahoma"/>
            <family val="2"/>
          </rPr>
          <t xml:space="preserve"> </t>
        </r>
        <r>
          <rPr>
            <b/>
            <sz val="9"/>
            <color indexed="81"/>
            <rFont val="돋움"/>
            <family val="3"/>
            <charset val="129"/>
          </rPr>
          <t>규정이</t>
        </r>
        <r>
          <rPr>
            <b/>
            <sz val="9"/>
            <color indexed="81"/>
            <rFont val="Tahoma"/>
            <family val="2"/>
          </rPr>
          <t xml:space="preserve"> </t>
        </r>
        <r>
          <rPr>
            <b/>
            <sz val="9"/>
            <color indexed="81"/>
            <rFont val="돋움"/>
            <family val="3"/>
            <charset val="129"/>
          </rPr>
          <t>있어</t>
        </r>
        <r>
          <rPr>
            <b/>
            <sz val="9"/>
            <color indexed="81"/>
            <rFont val="Tahoma"/>
            <family val="2"/>
          </rPr>
          <t xml:space="preserve"> </t>
        </r>
        <r>
          <rPr>
            <b/>
            <sz val="9"/>
            <color indexed="81"/>
            <rFont val="돋움"/>
            <family val="3"/>
            <charset val="129"/>
          </rPr>
          <t>기타소득금액이</t>
        </r>
        <r>
          <rPr>
            <b/>
            <sz val="9"/>
            <color indexed="81"/>
            <rFont val="Tahoma"/>
            <family val="2"/>
          </rPr>
          <t xml:space="preserve"> </t>
        </r>
        <r>
          <rPr>
            <b/>
            <sz val="9"/>
            <color indexed="81"/>
            <rFont val="돋움"/>
            <family val="3"/>
            <charset val="129"/>
          </rPr>
          <t>매건마다</t>
        </r>
        <r>
          <rPr>
            <b/>
            <sz val="9"/>
            <color indexed="81"/>
            <rFont val="Tahoma"/>
            <family val="2"/>
          </rPr>
          <t xml:space="preserve"> 50,000</t>
        </r>
        <r>
          <rPr>
            <b/>
            <sz val="9"/>
            <color indexed="81"/>
            <rFont val="돋움"/>
            <family val="3"/>
            <charset val="129"/>
          </rPr>
          <t>원</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때에는</t>
        </r>
        <r>
          <rPr>
            <b/>
            <sz val="9"/>
            <color indexed="81"/>
            <rFont val="Tahoma"/>
            <family val="2"/>
          </rPr>
          <t xml:space="preserve"> </t>
        </r>
        <r>
          <rPr>
            <b/>
            <sz val="9"/>
            <color indexed="81"/>
            <rFont val="돋움"/>
            <family val="3"/>
            <charset val="129"/>
          </rPr>
          <t>소득세를</t>
        </r>
        <r>
          <rPr>
            <b/>
            <sz val="9"/>
            <color indexed="81"/>
            <rFont val="Tahoma"/>
            <family val="2"/>
          </rPr>
          <t xml:space="preserve"> </t>
        </r>
        <r>
          <rPr>
            <b/>
            <sz val="9"/>
            <color indexed="81"/>
            <rFont val="돋움"/>
            <family val="3"/>
            <charset val="129"/>
          </rPr>
          <t>부과하지</t>
        </r>
        <r>
          <rPr>
            <b/>
            <sz val="9"/>
            <color indexed="81"/>
            <rFont val="Tahoma"/>
            <family val="2"/>
          </rPr>
          <t xml:space="preserve"> </t>
        </r>
        <r>
          <rPr>
            <b/>
            <sz val="9"/>
            <color indexed="81"/>
            <rFont val="돋움"/>
            <family val="3"/>
            <charset val="129"/>
          </rPr>
          <t>않습니다</t>
        </r>
        <r>
          <rPr>
            <b/>
            <sz val="9"/>
            <color indexed="81"/>
            <rFont val="Tahoma"/>
            <family val="2"/>
          </rPr>
          <t xml:space="preserve">.
</t>
        </r>
        <r>
          <rPr>
            <b/>
            <sz val="9"/>
            <color indexed="81"/>
            <rFont val="돋움"/>
            <family val="3"/>
            <charset val="129"/>
          </rPr>
          <t>참고로</t>
        </r>
        <r>
          <rPr>
            <b/>
            <sz val="9"/>
            <color indexed="81"/>
            <rFont val="Tahoma"/>
            <family val="2"/>
          </rPr>
          <t xml:space="preserve"> </t>
        </r>
        <r>
          <rPr>
            <b/>
            <sz val="9"/>
            <color indexed="81"/>
            <rFont val="돋움"/>
            <family val="3"/>
            <charset val="129"/>
          </rPr>
          <t>기타소득금액이란</t>
        </r>
        <r>
          <rPr>
            <b/>
            <sz val="9"/>
            <color indexed="81"/>
            <rFont val="Tahoma"/>
            <family val="2"/>
          </rPr>
          <t xml:space="preserve"> </t>
        </r>
        <r>
          <rPr>
            <b/>
            <sz val="9"/>
            <color indexed="81"/>
            <rFont val="돋움"/>
            <family val="3"/>
            <charset val="129"/>
          </rPr>
          <t>기타소득에서</t>
        </r>
        <r>
          <rPr>
            <b/>
            <sz val="9"/>
            <color indexed="81"/>
            <rFont val="Tahoma"/>
            <family val="2"/>
          </rPr>
          <t xml:space="preserve"> </t>
        </r>
        <r>
          <rPr>
            <b/>
            <sz val="9"/>
            <color indexed="81"/>
            <rFont val="돋움"/>
            <family val="3"/>
            <charset val="129"/>
          </rPr>
          <t>필요경비를</t>
        </r>
        <r>
          <rPr>
            <b/>
            <sz val="9"/>
            <color indexed="81"/>
            <rFont val="Tahoma"/>
            <family val="2"/>
          </rPr>
          <t xml:space="preserve"> </t>
        </r>
        <r>
          <rPr>
            <b/>
            <sz val="9"/>
            <color indexed="81"/>
            <rFont val="돋움"/>
            <family val="3"/>
            <charset val="129"/>
          </rPr>
          <t>차감한</t>
        </r>
        <r>
          <rPr>
            <b/>
            <sz val="9"/>
            <color indexed="81"/>
            <rFont val="Tahoma"/>
            <family val="2"/>
          </rPr>
          <t xml:space="preserve"> </t>
        </r>
        <r>
          <rPr>
            <b/>
            <sz val="9"/>
            <color indexed="81"/>
            <rFont val="돋움"/>
            <family val="3"/>
            <charset val="129"/>
          </rPr>
          <t>금액을</t>
        </r>
        <r>
          <rPr>
            <b/>
            <sz val="9"/>
            <color indexed="81"/>
            <rFont val="Tahoma"/>
            <family val="2"/>
          </rPr>
          <t xml:space="preserve"> </t>
        </r>
        <r>
          <rPr>
            <b/>
            <sz val="9"/>
            <color indexed="81"/>
            <rFont val="돋움"/>
            <family val="3"/>
            <charset val="129"/>
          </rPr>
          <t>말합니다</t>
        </r>
        <r>
          <rPr>
            <b/>
            <sz val="9"/>
            <color indexed="81"/>
            <rFont val="Tahoma"/>
            <family val="2"/>
          </rPr>
          <t xml:space="preserve">.
</t>
        </r>
        <r>
          <rPr>
            <b/>
            <sz val="9"/>
            <color indexed="81"/>
            <rFont val="돋움"/>
            <family val="3"/>
            <charset val="129"/>
          </rPr>
          <t>필요경비가</t>
        </r>
        <r>
          <rPr>
            <b/>
            <sz val="9"/>
            <color indexed="81"/>
            <rFont val="Tahoma"/>
            <family val="2"/>
          </rPr>
          <t xml:space="preserve"> </t>
        </r>
        <r>
          <rPr>
            <b/>
            <sz val="9"/>
            <color indexed="81"/>
            <rFont val="돋움"/>
            <family val="3"/>
            <charset val="129"/>
          </rPr>
          <t>없는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기타소득금액은</t>
        </r>
        <r>
          <rPr>
            <b/>
            <sz val="9"/>
            <color indexed="81"/>
            <rFont val="Tahoma"/>
            <family val="2"/>
          </rPr>
          <t xml:space="preserve"> </t>
        </r>
        <r>
          <rPr>
            <b/>
            <sz val="9"/>
            <color indexed="81"/>
            <rFont val="돋움"/>
            <family val="3"/>
            <charset val="129"/>
          </rPr>
          <t>기타소득으로</t>
        </r>
        <r>
          <rPr>
            <b/>
            <sz val="9"/>
            <color indexed="81"/>
            <rFont val="Tahoma"/>
            <family val="2"/>
          </rPr>
          <t xml:space="preserve"> </t>
        </r>
        <r>
          <rPr>
            <b/>
            <sz val="9"/>
            <color indexed="81"/>
            <rFont val="돋움"/>
            <family val="3"/>
            <charset val="129"/>
          </rPr>
          <t>지급하는</t>
        </r>
        <r>
          <rPr>
            <b/>
            <sz val="9"/>
            <color indexed="81"/>
            <rFont val="Tahoma"/>
            <family val="2"/>
          </rPr>
          <t xml:space="preserve"> </t>
        </r>
        <r>
          <rPr>
            <b/>
            <sz val="9"/>
            <color indexed="81"/>
            <rFont val="돋움"/>
            <family val="3"/>
            <charset val="129"/>
          </rPr>
          <t>금액입니다</t>
        </r>
        <r>
          <rPr>
            <b/>
            <sz val="9"/>
            <color indexed="81"/>
            <rFont val="Tahoma"/>
            <family val="2"/>
          </rPr>
          <t>.</t>
        </r>
      </text>
    </comment>
    <comment ref="AA7" authorId="1" shapeId="0" xr:uid="{00000000-0006-0000-1600-000004000000}">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C7" authorId="1" shapeId="0" xr:uid="{00000000-0006-0000-1600-000005000000}">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J7" authorId="1" shapeId="0" xr:uid="{00000000-0006-0000-1600-000006000000}">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Microsoft</author>
    <author>user</author>
  </authors>
  <commentList>
    <comment ref="A4" authorId="0" shapeId="0" xr:uid="{00000000-0006-0000-1700-000001000000}">
      <text>
        <r>
          <rPr>
            <b/>
            <sz val="9"/>
            <color indexed="81"/>
            <rFont val="Tahoma"/>
            <family val="2"/>
          </rPr>
          <t xml:space="preserve">"-" </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C6" authorId="0" shapeId="0" xr:uid="{00000000-0006-0000-1700-000002000000}">
      <text>
        <r>
          <rPr>
            <b/>
            <sz val="9"/>
            <color indexed="81"/>
            <rFont val="Tahoma"/>
            <family val="2"/>
          </rPr>
          <t>"-"</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L6" authorId="0" shapeId="0" xr:uid="{00000000-0006-0000-1700-000003000000}">
      <text>
        <r>
          <rPr>
            <b/>
            <sz val="9"/>
            <color indexed="81"/>
            <rFont val="돋움"/>
            <family val="3"/>
            <charset val="129"/>
          </rPr>
          <t>소득세법상</t>
        </r>
        <r>
          <rPr>
            <b/>
            <sz val="9"/>
            <color indexed="81"/>
            <rFont val="Tahoma"/>
            <family val="2"/>
          </rPr>
          <t xml:space="preserve"> </t>
        </r>
        <r>
          <rPr>
            <b/>
            <sz val="9"/>
            <color indexed="81"/>
            <rFont val="돋움"/>
            <family val="3"/>
            <charset val="129"/>
          </rPr>
          <t>기타소득에</t>
        </r>
        <r>
          <rPr>
            <b/>
            <sz val="9"/>
            <color indexed="81"/>
            <rFont val="Tahoma"/>
            <family val="2"/>
          </rPr>
          <t xml:space="preserve"> </t>
        </r>
        <r>
          <rPr>
            <b/>
            <sz val="9"/>
            <color indexed="81"/>
            <rFont val="돋움"/>
            <family val="3"/>
            <charset val="129"/>
          </rPr>
          <t>대해</t>
        </r>
        <r>
          <rPr>
            <b/>
            <sz val="9"/>
            <color indexed="81"/>
            <rFont val="Tahoma"/>
            <family val="2"/>
          </rPr>
          <t xml:space="preserve"> </t>
        </r>
        <r>
          <rPr>
            <b/>
            <sz val="9"/>
            <color indexed="81"/>
            <rFont val="돋움"/>
            <family val="3"/>
            <charset val="129"/>
          </rPr>
          <t>과세최저한</t>
        </r>
        <r>
          <rPr>
            <b/>
            <sz val="9"/>
            <color indexed="81"/>
            <rFont val="Tahoma"/>
            <family val="2"/>
          </rPr>
          <t xml:space="preserve"> </t>
        </r>
        <r>
          <rPr>
            <b/>
            <sz val="9"/>
            <color indexed="81"/>
            <rFont val="돋움"/>
            <family val="3"/>
            <charset val="129"/>
          </rPr>
          <t>규정이</t>
        </r>
        <r>
          <rPr>
            <b/>
            <sz val="9"/>
            <color indexed="81"/>
            <rFont val="Tahoma"/>
            <family val="2"/>
          </rPr>
          <t xml:space="preserve"> </t>
        </r>
        <r>
          <rPr>
            <b/>
            <sz val="9"/>
            <color indexed="81"/>
            <rFont val="돋움"/>
            <family val="3"/>
            <charset val="129"/>
          </rPr>
          <t>있어</t>
        </r>
        <r>
          <rPr>
            <b/>
            <sz val="9"/>
            <color indexed="81"/>
            <rFont val="Tahoma"/>
            <family val="2"/>
          </rPr>
          <t xml:space="preserve"> </t>
        </r>
        <r>
          <rPr>
            <b/>
            <sz val="9"/>
            <color indexed="81"/>
            <rFont val="돋움"/>
            <family val="3"/>
            <charset val="129"/>
          </rPr>
          <t>기타소득금액이</t>
        </r>
        <r>
          <rPr>
            <b/>
            <sz val="9"/>
            <color indexed="81"/>
            <rFont val="Tahoma"/>
            <family val="2"/>
          </rPr>
          <t xml:space="preserve"> </t>
        </r>
        <r>
          <rPr>
            <b/>
            <sz val="9"/>
            <color indexed="81"/>
            <rFont val="돋움"/>
            <family val="3"/>
            <charset val="129"/>
          </rPr>
          <t>매건마다</t>
        </r>
        <r>
          <rPr>
            <b/>
            <sz val="9"/>
            <color indexed="81"/>
            <rFont val="Tahoma"/>
            <family val="2"/>
          </rPr>
          <t xml:space="preserve"> 50,000</t>
        </r>
        <r>
          <rPr>
            <b/>
            <sz val="9"/>
            <color indexed="81"/>
            <rFont val="돋움"/>
            <family val="3"/>
            <charset val="129"/>
          </rPr>
          <t>원</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때에는</t>
        </r>
        <r>
          <rPr>
            <b/>
            <sz val="9"/>
            <color indexed="81"/>
            <rFont val="Tahoma"/>
            <family val="2"/>
          </rPr>
          <t xml:space="preserve"> </t>
        </r>
        <r>
          <rPr>
            <b/>
            <sz val="9"/>
            <color indexed="81"/>
            <rFont val="돋움"/>
            <family val="3"/>
            <charset val="129"/>
          </rPr>
          <t>소득세를</t>
        </r>
        <r>
          <rPr>
            <b/>
            <sz val="9"/>
            <color indexed="81"/>
            <rFont val="Tahoma"/>
            <family val="2"/>
          </rPr>
          <t xml:space="preserve"> </t>
        </r>
        <r>
          <rPr>
            <b/>
            <sz val="9"/>
            <color indexed="81"/>
            <rFont val="돋움"/>
            <family val="3"/>
            <charset val="129"/>
          </rPr>
          <t>부과하지</t>
        </r>
        <r>
          <rPr>
            <b/>
            <sz val="9"/>
            <color indexed="81"/>
            <rFont val="Tahoma"/>
            <family val="2"/>
          </rPr>
          <t xml:space="preserve"> </t>
        </r>
        <r>
          <rPr>
            <b/>
            <sz val="9"/>
            <color indexed="81"/>
            <rFont val="돋움"/>
            <family val="3"/>
            <charset val="129"/>
          </rPr>
          <t>않습니다</t>
        </r>
        <r>
          <rPr>
            <b/>
            <sz val="9"/>
            <color indexed="81"/>
            <rFont val="Tahoma"/>
            <family val="2"/>
          </rPr>
          <t xml:space="preserve">.
</t>
        </r>
        <r>
          <rPr>
            <b/>
            <sz val="9"/>
            <color indexed="81"/>
            <rFont val="돋움"/>
            <family val="3"/>
            <charset val="129"/>
          </rPr>
          <t>참고로</t>
        </r>
        <r>
          <rPr>
            <b/>
            <sz val="9"/>
            <color indexed="81"/>
            <rFont val="Tahoma"/>
            <family val="2"/>
          </rPr>
          <t xml:space="preserve"> </t>
        </r>
        <r>
          <rPr>
            <b/>
            <sz val="9"/>
            <color indexed="81"/>
            <rFont val="돋움"/>
            <family val="3"/>
            <charset val="129"/>
          </rPr>
          <t>기타소득금액이란</t>
        </r>
        <r>
          <rPr>
            <b/>
            <sz val="9"/>
            <color indexed="81"/>
            <rFont val="Tahoma"/>
            <family val="2"/>
          </rPr>
          <t xml:space="preserve"> </t>
        </r>
        <r>
          <rPr>
            <b/>
            <sz val="9"/>
            <color indexed="81"/>
            <rFont val="돋움"/>
            <family val="3"/>
            <charset val="129"/>
          </rPr>
          <t>기타소득에서</t>
        </r>
        <r>
          <rPr>
            <b/>
            <sz val="9"/>
            <color indexed="81"/>
            <rFont val="Tahoma"/>
            <family val="2"/>
          </rPr>
          <t xml:space="preserve"> </t>
        </r>
        <r>
          <rPr>
            <b/>
            <sz val="9"/>
            <color indexed="81"/>
            <rFont val="돋움"/>
            <family val="3"/>
            <charset val="129"/>
          </rPr>
          <t>필요경비를</t>
        </r>
        <r>
          <rPr>
            <b/>
            <sz val="9"/>
            <color indexed="81"/>
            <rFont val="Tahoma"/>
            <family val="2"/>
          </rPr>
          <t xml:space="preserve"> </t>
        </r>
        <r>
          <rPr>
            <b/>
            <sz val="9"/>
            <color indexed="81"/>
            <rFont val="돋움"/>
            <family val="3"/>
            <charset val="129"/>
          </rPr>
          <t>차감한</t>
        </r>
        <r>
          <rPr>
            <b/>
            <sz val="9"/>
            <color indexed="81"/>
            <rFont val="Tahoma"/>
            <family val="2"/>
          </rPr>
          <t xml:space="preserve"> </t>
        </r>
        <r>
          <rPr>
            <b/>
            <sz val="9"/>
            <color indexed="81"/>
            <rFont val="돋움"/>
            <family val="3"/>
            <charset val="129"/>
          </rPr>
          <t>금액을</t>
        </r>
        <r>
          <rPr>
            <b/>
            <sz val="9"/>
            <color indexed="81"/>
            <rFont val="Tahoma"/>
            <family val="2"/>
          </rPr>
          <t xml:space="preserve"> </t>
        </r>
        <r>
          <rPr>
            <b/>
            <sz val="9"/>
            <color indexed="81"/>
            <rFont val="돋움"/>
            <family val="3"/>
            <charset val="129"/>
          </rPr>
          <t>말합니다</t>
        </r>
        <r>
          <rPr>
            <b/>
            <sz val="9"/>
            <color indexed="81"/>
            <rFont val="Tahoma"/>
            <family val="2"/>
          </rPr>
          <t xml:space="preserve">.
</t>
        </r>
        <r>
          <rPr>
            <b/>
            <sz val="9"/>
            <color indexed="81"/>
            <rFont val="돋움"/>
            <family val="3"/>
            <charset val="129"/>
          </rPr>
          <t>필요경비가</t>
        </r>
        <r>
          <rPr>
            <b/>
            <sz val="9"/>
            <color indexed="81"/>
            <rFont val="Tahoma"/>
            <family val="2"/>
          </rPr>
          <t xml:space="preserve"> </t>
        </r>
        <r>
          <rPr>
            <b/>
            <sz val="9"/>
            <color indexed="81"/>
            <rFont val="돋움"/>
            <family val="3"/>
            <charset val="129"/>
          </rPr>
          <t>없는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기타소득금액은</t>
        </r>
        <r>
          <rPr>
            <b/>
            <sz val="9"/>
            <color indexed="81"/>
            <rFont val="Tahoma"/>
            <family val="2"/>
          </rPr>
          <t xml:space="preserve"> </t>
        </r>
        <r>
          <rPr>
            <b/>
            <sz val="9"/>
            <color indexed="81"/>
            <rFont val="돋움"/>
            <family val="3"/>
            <charset val="129"/>
          </rPr>
          <t>기타소득으로</t>
        </r>
        <r>
          <rPr>
            <b/>
            <sz val="9"/>
            <color indexed="81"/>
            <rFont val="Tahoma"/>
            <family val="2"/>
          </rPr>
          <t xml:space="preserve"> </t>
        </r>
        <r>
          <rPr>
            <b/>
            <sz val="9"/>
            <color indexed="81"/>
            <rFont val="돋움"/>
            <family val="3"/>
            <charset val="129"/>
          </rPr>
          <t>지급하는</t>
        </r>
        <r>
          <rPr>
            <b/>
            <sz val="9"/>
            <color indexed="81"/>
            <rFont val="Tahoma"/>
            <family val="2"/>
          </rPr>
          <t xml:space="preserve"> </t>
        </r>
        <r>
          <rPr>
            <b/>
            <sz val="9"/>
            <color indexed="81"/>
            <rFont val="돋움"/>
            <family val="3"/>
            <charset val="129"/>
          </rPr>
          <t>금액입니다</t>
        </r>
        <r>
          <rPr>
            <b/>
            <sz val="9"/>
            <color indexed="81"/>
            <rFont val="Tahoma"/>
            <family val="2"/>
          </rPr>
          <t>.</t>
        </r>
      </text>
    </comment>
    <comment ref="AA7" authorId="1" shapeId="0" xr:uid="{00000000-0006-0000-1700-000004000000}">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C7" authorId="1" shapeId="0" xr:uid="{00000000-0006-0000-1700-000005000000}">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J7" authorId="1" shapeId="0" xr:uid="{00000000-0006-0000-1700-000006000000}">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Microsoft</author>
    <author>user</author>
  </authors>
  <commentList>
    <comment ref="A4" authorId="0" shapeId="0" xr:uid="{00000000-0006-0000-1800-000001000000}">
      <text>
        <r>
          <rPr>
            <b/>
            <sz val="9"/>
            <color indexed="81"/>
            <rFont val="Tahoma"/>
            <family val="2"/>
          </rPr>
          <t xml:space="preserve">"-" </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C6" authorId="0" shapeId="0" xr:uid="{00000000-0006-0000-1800-000002000000}">
      <text>
        <r>
          <rPr>
            <b/>
            <sz val="9"/>
            <color indexed="81"/>
            <rFont val="Tahoma"/>
            <family val="2"/>
          </rPr>
          <t>"-"</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L6" authorId="0" shapeId="0" xr:uid="{00000000-0006-0000-1800-000003000000}">
      <text>
        <r>
          <rPr>
            <b/>
            <sz val="9"/>
            <color indexed="81"/>
            <rFont val="돋움"/>
            <family val="3"/>
            <charset val="129"/>
          </rPr>
          <t>소득세법상</t>
        </r>
        <r>
          <rPr>
            <b/>
            <sz val="9"/>
            <color indexed="81"/>
            <rFont val="Tahoma"/>
            <family val="2"/>
          </rPr>
          <t xml:space="preserve"> </t>
        </r>
        <r>
          <rPr>
            <b/>
            <sz val="9"/>
            <color indexed="81"/>
            <rFont val="돋움"/>
            <family val="3"/>
            <charset val="129"/>
          </rPr>
          <t>기타소득에</t>
        </r>
        <r>
          <rPr>
            <b/>
            <sz val="9"/>
            <color indexed="81"/>
            <rFont val="Tahoma"/>
            <family val="2"/>
          </rPr>
          <t xml:space="preserve"> </t>
        </r>
        <r>
          <rPr>
            <b/>
            <sz val="9"/>
            <color indexed="81"/>
            <rFont val="돋움"/>
            <family val="3"/>
            <charset val="129"/>
          </rPr>
          <t>대해</t>
        </r>
        <r>
          <rPr>
            <b/>
            <sz val="9"/>
            <color indexed="81"/>
            <rFont val="Tahoma"/>
            <family val="2"/>
          </rPr>
          <t xml:space="preserve"> </t>
        </r>
        <r>
          <rPr>
            <b/>
            <sz val="9"/>
            <color indexed="81"/>
            <rFont val="돋움"/>
            <family val="3"/>
            <charset val="129"/>
          </rPr>
          <t>과세최저한</t>
        </r>
        <r>
          <rPr>
            <b/>
            <sz val="9"/>
            <color indexed="81"/>
            <rFont val="Tahoma"/>
            <family val="2"/>
          </rPr>
          <t xml:space="preserve"> </t>
        </r>
        <r>
          <rPr>
            <b/>
            <sz val="9"/>
            <color indexed="81"/>
            <rFont val="돋움"/>
            <family val="3"/>
            <charset val="129"/>
          </rPr>
          <t>규정이</t>
        </r>
        <r>
          <rPr>
            <b/>
            <sz val="9"/>
            <color indexed="81"/>
            <rFont val="Tahoma"/>
            <family val="2"/>
          </rPr>
          <t xml:space="preserve"> </t>
        </r>
        <r>
          <rPr>
            <b/>
            <sz val="9"/>
            <color indexed="81"/>
            <rFont val="돋움"/>
            <family val="3"/>
            <charset val="129"/>
          </rPr>
          <t>있어</t>
        </r>
        <r>
          <rPr>
            <b/>
            <sz val="9"/>
            <color indexed="81"/>
            <rFont val="Tahoma"/>
            <family val="2"/>
          </rPr>
          <t xml:space="preserve"> </t>
        </r>
        <r>
          <rPr>
            <b/>
            <sz val="9"/>
            <color indexed="81"/>
            <rFont val="돋움"/>
            <family val="3"/>
            <charset val="129"/>
          </rPr>
          <t>기타소득금액이</t>
        </r>
        <r>
          <rPr>
            <b/>
            <sz val="9"/>
            <color indexed="81"/>
            <rFont val="Tahoma"/>
            <family val="2"/>
          </rPr>
          <t xml:space="preserve"> </t>
        </r>
        <r>
          <rPr>
            <b/>
            <sz val="9"/>
            <color indexed="81"/>
            <rFont val="돋움"/>
            <family val="3"/>
            <charset val="129"/>
          </rPr>
          <t>매건마다</t>
        </r>
        <r>
          <rPr>
            <b/>
            <sz val="9"/>
            <color indexed="81"/>
            <rFont val="Tahoma"/>
            <family val="2"/>
          </rPr>
          <t xml:space="preserve"> 50,000</t>
        </r>
        <r>
          <rPr>
            <b/>
            <sz val="9"/>
            <color indexed="81"/>
            <rFont val="돋움"/>
            <family val="3"/>
            <charset val="129"/>
          </rPr>
          <t>원</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때에는</t>
        </r>
        <r>
          <rPr>
            <b/>
            <sz val="9"/>
            <color indexed="81"/>
            <rFont val="Tahoma"/>
            <family val="2"/>
          </rPr>
          <t xml:space="preserve"> </t>
        </r>
        <r>
          <rPr>
            <b/>
            <sz val="9"/>
            <color indexed="81"/>
            <rFont val="돋움"/>
            <family val="3"/>
            <charset val="129"/>
          </rPr>
          <t>소득세를</t>
        </r>
        <r>
          <rPr>
            <b/>
            <sz val="9"/>
            <color indexed="81"/>
            <rFont val="Tahoma"/>
            <family val="2"/>
          </rPr>
          <t xml:space="preserve"> </t>
        </r>
        <r>
          <rPr>
            <b/>
            <sz val="9"/>
            <color indexed="81"/>
            <rFont val="돋움"/>
            <family val="3"/>
            <charset val="129"/>
          </rPr>
          <t>부과하지</t>
        </r>
        <r>
          <rPr>
            <b/>
            <sz val="9"/>
            <color indexed="81"/>
            <rFont val="Tahoma"/>
            <family val="2"/>
          </rPr>
          <t xml:space="preserve"> </t>
        </r>
        <r>
          <rPr>
            <b/>
            <sz val="9"/>
            <color indexed="81"/>
            <rFont val="돋움"/>
            <family val="3"/>
            <charset val="129"/>
          </rPr>
          <t>않습니다</t>
        </r>
        <r>
          <rPr>
            <b/>
            <sz val="9"/>
            <color indexed="81"/>
            <rFont val="Tahoma"/>
            <family val="2"/>
          </rPr>
          <t xml:space="preserve">.
</t>
        </r>
        <r>
          <rPr>
            <b/>
            <sz val="9"/>
            <color indexed="81"/>
            <rFont val="돋움"/>
            <family val="3"/>
            <charset val="129"/>
          </rPr>
          <t>참고로</t>
        </r>
        <r>
          <rPr>
            <b/>
            <sz val="9"/>
            <color indexed="81"/>
            <rFont val="Tahoma"/>
            <family val="2"/>
          </rPr>
          <t xml:space="preserve"> </t>
        </r>
        <r>
          <rPr>
            <b/>
            <sz val="9"/>
            <color indexed="81"/>
            <rFont val="돋움"/>
            <family val="3"/>
            <charset val="129"/>
          </rPr>
          <t>기타소득금액이란</t>
        </r>
        <r>
          <rPr>
            <b/>
            <sz val="9"/>
            <color indexed="81"/>
            <rFont val="Tahoma"/>
            <family val="2"/>
          </rPr>
          <t xml:space="preserve"> </t>
        </r>
        <r>
          <rPr>
            <b/>
            <sz val="9"/>
            <color indexed="81"/>
            <rFont val="돋움"/>
            <family val="3"/>
            <charset val="129"/>
          </rPr>
          <t>기타소득에서</t>
        </r>
        <r>
          <rPr>
            <b/>
            <sz val="9"/>
            <color indexed="81"/>
            <rFont val="Tahoma"/>
            <family val="2"/>
          </rPr>
          <t xml:space="preserve"> </t>
        </r>
        <r>
          <rPr>
            <b/>
            <sz val="9"/>
            <color indexed="81"/>
            <rFont val="돋움"/>
            <family val="3"/>
            <charset val="129"/>
          </rPr>
          <t>필요경비를</t>
        </r>
        <r>
          <rPr>
            <b/>
            <sz val="9"/>
            <color indexed="81"/>
            <rFont val="Tahoma"/>
            <family val="2"/>
          </rPr>
          <t xml:space="preserve"> </t>
        </r>
        <r>
          <rPr>
            <b/>
            <sz val="9"/>
            <color indexed="81"/>
            <rFont val="돋움"/>
            <family val="3"/>
            <charset val="129"/>
          </rPr>
          <t>차감한</t>
        </r>
        <r>
          <rPr>
            <b/>
            <sz val="9"/>
            <color indexed="81"/>
            <rFont val="Tahoma"/>
            <family val="2"/>
          </rPr>
          <t xml:space="preserve"> </t>
        </r>
        <r>
          <rPr>
            <b/>
            <sz val="9"/>
            <color indexed="81"/>
            <rFont val="돋움"/>
            <family val="3"/>
            <charset val="129"/>
          </rPr>
          <t>금액을</t>
        </r>
        <r>
          <rPr>
            <b/>
            <sz val="9"/>
            <color indexed="81"/>
            <rFont val="Tahoma"/>
            <family val="2"/>
          </rPr>
          <t xml:space="preserve"> </t>
        </r>
        <r>
          <rPr>
            <b/>
            <sz val="9"/>
            <color indexed="81"/>
            <rFont val="돋움"/>
            <family val="3"/>
            <charset val="129"/>
          </rPr>
          <t>말합니다</t>
        </r>
        <r>
          <rPr>
            <b/>
            <sz val="9"/>
            <color indexed="81"/>
            <rFont val="Tahoma"/>
            <family val="2"/>
          </rPr>
          <t xml:space="preserve">.
</t>
        </r>
        <r>
          <rPr>
            <b/>
            <sz val="9"/>
            <color indexed="81"/>
            <rFont val="돋움"/>
            <family val="3"/>
            <charset val="129"/>
          </rPr>
          <t>필요경비가</t>
        </r>
        <r>
          <rPr>
            <b/>
            <sz val="9"/>
            <color indexed="81"/>
            <rFont val="Tahoma"/>
            <family val="2"/>
          </rPr>
          <t xml:space="preserve"> </t>
        </r>
        <r>
          <rPr>
            <b/>
            <sz val="9"/>
            <color indexed="81"/>
            <rFont val="돋움"/>
            <family val="3"/>
            <charset val="129"/>
          </rPr>
          <t>없는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기타소득금액은</t>
        </r>
        <r>
          <rPr>
            <b/>
            <sz val="9"/>
            <color indexed="81"/>
            <rFont val="Tahoma"/>
            <family val="2"/>
          </rPr>
          <t xml:space="preserve"> </t>
        </r>
        <r>
          <rPr>
            <b/>
            <sz val="9"/>
            <color indexed="81"/>
            <rFont val="돋움"/>
            <family val="3"/>
            <charset val="129"/>
          </rPr>
          <t>기타소득으로</t>
        </r>
        <r>
          <rPr>
            <b/>
            <sz val="9"/>
            <color indexed="81"/>
            <rFont val="Tahoma"/>
            <family val="2"/>
          </rPr>
          <t xml:space="preserve"> </t>
        </r>
        <r>
          <rPr>
            <b/>
            <sz val="9"/>
            <color indexed="81"/>
            <rFont val="돋움"/>
            <family val="3"/>
            <charset val="129"/>
          </rPr>
          <t>지급하는</t>
        </r>
        <r>
          <rPr>
            <b/>
            <sz val="9"/>
            <color indexed="81"/>
            <rFont val="Tahoma"/>
            <family val="2"/>
          </rPr>
          <t xml:space="preserve"> </t>
        </r>
        <r>
          <rPr>
            <b/>
            <sz val="9"/>
            <color indexed="81"/>
            <rFont val="돋움"/>
            <family val="3"/>
            <charset val="129"/>
          </rPr>
          <t>금액입니다</t>
        </r>
        <r>
          <rPr>
            <b/>
            <sz val="9"/>
            <color indexed="81"/>
            <rFont val="Tahoma"/>
            <family val="2"/>
          </rPr>
          <t>.</t>
        </r>
      </text>
    </comment>
    <comment ref="AA7" authorId="1" shapeId="0" xr:uid="{00000000-0006-0000-1800-000004000000}">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C7" authorId="1" shapeId="0" xr:uid="{00000000-0006-0000-1800-000005000000}">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J7" authorId="1" shapeId="0" xr:uid="{00000000-0006-0000-1800-000006000000}">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Microsoft</author>
    <author>user</author>
  </authors>
  <commentList>
    <comment ref="A4" authorId="0" shapeId="0" xr:uid="{00000000-0006-0000-1900-000001000000}">
      <text>
        <r>
          <rPr>
            <b/>
            <sz val="9"/>
            <color indexed="81"/>
            <rFont val="Tahoma"/>
            <family val="2"/>
          </rPr>
          <t xml:space="preserve">"-" </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C6" authorId="0" shapeId="0" xr:uid="{00000000-0006-0000-1900-000002000000}">
      <text>
        <r>
          <rPr>
            <b/>
            <sz val="9"/>
            <color indexed="81"/>
            <rFont val="Tahoma"/>
            <family val="2"/>
          </rPr>
          <t>"-"</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L6" authorId="0" shapeId="0" xr:uid="{00000000-0006-0000-1900-000003000000}">
      <text>
        <r>
          <rPr>
            <b/>
            <sz val="9"/>
            <color indexed="81"/>
            <rFont val="돋움"/>
            <family val="3"/>
            <charset val="129"/>
          </rPr>
          <t>소득세법상</t>
        </r>
        <r>
          <rPr>
            <b/>
            <sz val="9"/>
            <color indexed="81"/>
            <rFont val="Tahoma"/>
            <family val="2"/>
          </rPr>
          <t xml:space="preserve"> </t>
        </r>
        <r>
          <rPr>
            <b/>
            <sz val="9"/>
            <color indexed="81"/>
            <rFont val="돋움"/>
            <family val="3"/>
            <charset val="129"/>
          </rPr>
          <t>기타소득에</t>
        </r>
        <r>
          <rPr>
            <b/>
            <sz val="9"/>
            <color indexed="81"/>
            <rFont val="Tahoma"/>
            <family val="2"/>
          </rPr>
          <t xml:space="preserve"> </t>
        </r>
        <r>
          <rPr>
            <b/>
            <sz val="9"/>
            <color indexed="81"/>
            <rFont val="돋움"/>
            <family val="3"/>
            <charset val="129"/>
          </rPr>
          <t>대해</t>
        </r>
        <r>
          <rPr>
            <b/>
            <sz val="9"/>
            <color indexed="81"/>
            <rFont val="Tahoma"/>
            <family val="2"/>
          </rPr>
          <t xml:space="preserve"> </t>
        </r>
        <r>
          <rPr>
            <b/>
            <sz val="9"/>
            <color indexed="81"/>
            <rFont val="돋움"/>
            <family val="3"/>
            <charset val="129"/>
          </rPr>
          <t>과세최저한</t>
        </r>
        <r>
          <rPr>
            <b/>
            <sz val="9"/>
            <color indexed="81"/>
            <rFont val="Tahoma"/>
            <family val="2"/>
          </rPr>
          <t xml:space="preserve"> </t>
        </r>
        <r>
          <rPr>
            <b/>
            <sz val="9"/>
            <color indexed="81"/>
            <rFont val="돋움"/>
            <family val="3"/>
            <charset val="129"/>
          </rPr>
          <t>규정이</t>
        </r>
        <r>
          <rPr>
            <b/>
            <sz val="9"/>
            <color indexed="81"/>
            <rFont val="Tahoma"/>
            <family val="2"/>
          </rPr>
          <t xml:space="preserve"> </t>
        </r>
        <r>
          <rPr>
            <b/>
            <sz val="9"/>
            <color indexed="81"/>
            <rFont val="돋움"/>
            <family val="3"/>
            <charset val="129"/>
          </rPr>
          <t>있어</t>
        </r>
        <r>
          <rPr>
            <b/>
            <sz val="9"/>
            <color indexed="81"/>
            <rFont val="Tahoma"/>
            <family val="2"/>
          </rPr>
          <t xml:space="preserve"> </t>
        </r>
        <r>
          <rPr>
            <b/>
            <sz val="9"/>
            <color indexed="81"/>
            <rFont val="돋움"/>
            <family val="3"/>
            <charset val="129"/>
          </rPr>
          <t>기타소득금액이</t>
        </r>
        <r>
          <rPr>
            <b/>
            <sz val="9"/>
            <color indexed="81"/>
            <rFont val="Tahoma"/>
            <family val="2"/>
          </rPr>
          <t xml:space="preserve"> </t>
        </r>
        <r>
          <rPr>
            <b/>
            <sz val="9"/>
            <color indexed="81"/>
            <rFont val="돋움"/>
            <family val="3"/>
            <charset val="129"/>
          </rPr>
          <t>매건마다</t>
        </r>
        <r>
          <rPr>
            <b/>
            <sz val="9"/>
            <color indexed="81"/>
            <rFont val="Tahoma"/>
            <family val="2"/>
          </rPr>
          <t xml:space="preserve"> 50,000</t>
        </r>
        <r>
          <rPr>
            <b/>
            <sz val="9"/>
            <color indexed="81"/>
            <rFont val="돋움"/>
            <family val="3"/>
            <charset val="129"/>
          </rPr>
          <t>원</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때에는</t>
        </r>
        <r>
          <rPr>
            <b/>
            <sz val="9"/>
            <color indexed="81"/>
            <rFont val="Tahoma"/>
            <family val="2"/>
          </rPr>
          <t xml:space="preserve"> </t>
        </r>
        <r>
          <rPr>
            <b/>
            <sz val="9"/>
            <color indexed="81"/>
            <rFont val="돋움"/>
            <family val="3"/>
            <charset val="129"/>
          </rPr>
          <t>소득세를</t>
        </r>
        <r>
          <rPr>
            <b/>
            <sz val="9"/>
            <color indexed="81"/>
            <rFont val="Tahoma"/>
            <family val="2"/>
          </rPr>
          <t xml:space="preserve"> </t>
        </r>
        <r>
          <rPr>
            <b/>
            <sz val="9"/>
            <color indexed="81"/>
            <rFont val="돋움"/>
            <family val="3"/>
            <charset val="129"/>
          </rPr>
          <t>부과하지</t>
        </r>
        <r>
          <rPr>
            <b/>
            <sz val="9"/>
            <color indexed="81"/>
            <rFont val="Tahoma"/>
            <family val="2"/>
          </rPr>
          <t xml:space="preserve"> </t>
        </r>
        <r>
          <rPr>
            <b/>
            <sz val="9"/>
            <color indexed="81"/>
            <rFont val="돋움"/>
            <family val="3"/>
            <charset val="129"/>
          </rPr>
          <t>않습니다</t>
        </r>
        <r>
          <rPr>
            <b/>
            <sz val="9"/>
            <color indexed="81"/>
            <rFont val="Tahoma"/>
            <family val="2"/>
          </rPr>
          <t xml:space="preserve">.
</t>
        </r>
        <r>
          <rPr>
            <b/>
            <sz val="9"/>
            <color indexed="81"/>
            <rFont val="돋움"/>
            <family val="3"/>
            <charset val="129"/>
          </rPr>
          <t>참고로</t>
        </r>
        <r>
          <rPr>
            <b/>
            <sz val="9"/>
            <color indexed="81"/>
            <rFont val="Tahoma"/>
            <family val="2"/>
          </rPr>
          <t xml:space="preserve"> </t>
        </r>
        <r>
          <rPr>
            <b/>
            <sz val="9"/>
            <color indexed="81"/>
            <rFont val="돋움"/>
            <family val="3"/>
            <charset val="129"/>
          </rPr>
          <t>기타소득금액이란</t>
        </r>
        <r>
          <rPr>
            <b/>
            <sz val="9"/>
            <color indexed="81"/>
            <rFont val="Tahoma"/>
            <family val="2"/>
          </rPr>
          <t xml:space="preserve"> </t>
        </r>
        <r>
          <rPr>
            <b/>
            <sz val="9"/>
            <color indexed="81"/>
            <rFont val="돋움"/>
            <family val="3"/>
            <charset val="129"/>
          </rPr>
          <t>기타소득에서</t>
        </r>
        <r>
          <rPr>
            <b/>
            <sz val="9"/>
            <color indexed="81"/>
            <rFont val="Tahoma"/>
            <family val="2"/>
          </rPr>
          <t xml:space="preserve"> </t>
        </r>
        <r>
          <rPr>
            <b/>
            <sz val="9"/>
            <color indexed="81"/>
            <rFont val="돋움"/>
            <family val="3"/>
            <charset val="129"/>
          </rPr>
          <t>필요경비를</t>
        </r>
        <r>
          <rPr>
            <b/>
            <sz val="9"/>
            <color indexed="81"/>
            <rFont val="Tahoma"/>
            <family val="2"/>
          </rPr>
          <t xml:space="preserve"> </t>
        </r>
        <r>
          <rPr>
            <b/>
            <sz val="9"/>
            <color indexed="81"/>
            <rFont val="돋움"/>
            <family val="3"/>
            <charset val="129"/>
          </rPr>
          <t>차감한</t>
        </r>
        <r>
          <rPr>
            <b/>
            <sz val="9"/>
            <color indexed="81"/>
            <rFont val="Tahoma"/>
            <family val="2"/>
          </rPr>
          <t xml:space="preserve"> </t>
        </r>
        <r>
          <rPr>
            <b/>
            <sz val="9"/>
            <color indexed="81"/>
            <rFont val="돋움"/>
            <family val="3"/>
            <charset val="129"/>
          </rPr>
          <t>금액을</t>
        </r>
        <r>
          <rPr>
            <b/>
            <sz val="9"/>
            <color indexed="81"/>
            <rFont val="Tahoma"/>
            <family val="2"/>
          </rPr>
          <t xml:space="preserve"> </t>
        </r>
        <r>
          <rPr>
            <b/>
            <sz val="9"/>
            <color indexed="81"/>
            <rFont val="돋움"/>
            <family val="3"/>
            <charset val="129"/>
          </rPr>
          <t>말합니다</t>
        </r>
        <r>
          <rPr>
            <b/>
            <sz val="9"/>
            <color indexed="81"/>
            <rFont val="Tahoma"/>
            <family val="2"/>
          </rPr>
          <t xml:space="preserve">.
</t>
        </r>
        <r>
          <rPr>
            <b/>
            <sz val="9"/>
            <color indexed="81"/>
            <rFont val="돋움"/>
            <family val="3"/>
            <charset val="129"/>
          </rPr>
          <t>필요경비가</t>
        </r>
        <r>
          <rPr>
            <b/>
            <sz val="9"/>
            <color indexed="81"/>
            <rFont val="Tahoma"/>
            <family val="2"/>
          </rPr>
          <t xml:space="preserve"> </t>
        </r>
        <r>
          <rPr>
            <b/>
            <sz val="9"/>
            <color indexed="81"/>
            <rFont val="돋움"/>
            <family val="3"/>
            <charset val="129"/>
          </rPr>
          <t>없는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기타소득금액은</t>
        </r>
        <r>
          <rPr>
            <b/>
            <sz val="9"/>
            <color indexed="81"/>
            <rFont val="Tahoma"/>
            <family val="2"/>
          </rPr>
          <t xml:space="preserve"> </t>
        </r>
        <r>
          <rPr>
            <b/>
            <sz val="9"/>
            <color indexed="81"/>
            <rFont val="돋움"/>
            <family val="3"/>
            <charset val="129"/>
          </rPr>
          <t>기타소득으로</t>
        </r>
        <r>
          <rPr>
            <b/>
            <sz val="9"/>
            <color indexed="81"/>
            <rFont val="Tahoma"/>
            <family val="2"/>
          </rPr>
          <t xml:space="preserve"> </t>
        </r>
        <r>
          <rPr>
            <b/>
            <sz val="9"/>
            <color indexed="81"/>
            <rFont val="돋움"/>
            <family val="3"/>
            <charset val="129"/>
          </rPr>
          <t>지급하는</t>
        </r>
        <r>
          <rPr>
            <b/>
            <sz val="9"/>
            <color indexed="81"/>
            <rFont val="Tahoma"/>
            <family val="2"/>
          </rPr>
          <t xml:space="preserve"> </t>
        </r>
        <r>
          <rPr>
            <b/>
            <sz val="9"/>
            <color indexed="81"/>
            <rFont val="돋움"/>
            <family val="3"/>
            <charset val="129"/>
          </rPr>
          <t>금액입니다</t>
        </r>
        <r>
          <rPr>
            <b/>
            <sz val="9"/>
            <color indexed="81"/>
            <rFont val="Tahoma"/>
            <family val="2"/>
          </rPr>
          <t>.</t>
        </r>
      </text>
    </comment>
    <comment ref="AA7" authorId="1" shapeId="0" xr:uid="{00000000-0006-0000-1900-000004000000}">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C7" authorId="1" shapeId="0" xr:uid="{00000000-0006-0000-1900-000005000000}">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J7" authorId="1" shapeId="0" xr:uid="{00000000-0006-0000-1900-000006000000}">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주황규</author>
  </authors>
  <commentList>
    <comment ref="G21" authorId="0" shapeId="0" xr:uid="{00000000-0006-0000-1A00-000001000000}">
      <text>
        <r>
          <rPr>
            <b/>
            <sz val="9"/>
            <color indexed="81"/>
            <rFont val="돋움"/>
            <family val="3"/>
            <charset val="129"/>
          </rPr>
          <t>필요경비 80%</t>
        </r>
      </text>
    </comment>
    <comment ref="M21" authorId="0" shapeId="0" xr:uid="{00000000-0006-0000-1A00-000002000000}">
      <text>
        <r>
          <rPr>
            <b/>
            <sz val="9"/>
            <color indexed="81"/>
            <rFont val="돋움"/>
            <family val="3"/>
            <charset val="129"/>
          </rPr>
          <t>필요경비</t>
        </r>
        <r>
          <rPr>
            <b/>
            <sz val="9"/>
            <color indexed="81"/>
            <rFont val="Tahoma"/>
            <family val="2"/>
          </rPr>
          <t xml:space="preserve"> 80%</t>
        </r>
      </text>
    </comment>
    <comment ref="R21" authorId="0" shapeId="0" xr:uid="{00000000-0006-0000-1A00-000003000000}">
      <text>
        <r>
          <rPr>
            <b/>
            <sz val="9"/>
            <color indexed="81"/>
            <rFont val="돋움"/>
            <family val="3"/>
            <charset val="129"/>
          </rPr>
          <t>필요경비</t>
        </r>
        <r>
          <rPr>
            <b/>
            <sz val="9"/>
            <color indexed="81"/>
            <rFont val="Tahoma"/>
            <family val="2"/>
          </rPr>
          <t xml:space="preserve"> 80%</t>
        </r>
      </text>
    </comment>
    <comment ref="G24" authorId="0" shapeId="0" xr:uid="{00000000-0006-0000-1A00-000004000000}">
      <text>
        <r>
          <rPr>
            <b/>
            <sz val="9"/>
            <color indexed="81"/>
            <rFont val="돋움"/>
            <family val="3"/>
            <charset val="129"/>
          </rPr>
          <t>필요경비</t>
        </r>
        <r>
          <rPr>
            <b/>
            <sz val="9"/>
            <color indexed="81"/>
            <rFont val="Tahoma"/>
            <family val="2"/>
          </rPr>
          <t xml:space="preserve"> 80%</t>
        </r>
      </text>
    </comment>
    <comment ref="M24" authorId="0" shapeId="0" xr:uid="{00000000-0006-0000-1A00-000005000000}">
      <text>
        <r>
          <rPr>
            <b/>
            <sz val="9"/>
            <color indexed="81"/>
            <rFont val="돋움"/>
            <family val="3"/>
            <charset val="129"/>
          </rPr>
          <t>필요경비</t>
        </r>
        <r>
          <rPr>
            <b/>
            <sz val="9"/>
            <color indexed="81"/>
            <rFont val="Tahoma"/>
            <family val="2"/>
          </rPr>
          <t xml:space="preserve"> 80%</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R16" authorId="0" shapeId="0" xr:uid="{00000000-0006-0000-1C00-000001000000}">
      <text>
        <r>
          <rPr>
            <b/>
            <sz val="9"/>
            <color indexed="81"/>
            <rFont val="돋움"/>
            <family val="3"/>
            <charset val="129"/>
          </rPr>
          <t>내국인</t>
        </r>
        <r>
          <rPr>
            <b/>
            <sz val="9"/>
            <color indexed="81"/>
            <rFont val="Tahoma"/>
            <family val="2"/>
          </rPr>
          <t xml:space="preserve"> : "1"
</t>
        </r>
        <r>
          <rPr>
            <b/>
            <sz val="9"/>
            <color indexed="81"/>
            <rFont val="돋움"/>
            <family val="3"/>
            <charset val="129"/>
          </rPr>
          <t>외국인</t>
        </r>
        <r>
          <rPr>
            <b/>
            <sz val="9"/>
            <color indexed="81"/>
            <rFont val="Tahoma"/>
            <family val="2"/>
          </rPr>
          <t xml:space="preserve"> : "9"</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주황규</author>
  </authors>
  <commentList>
    <comment ref="Q17" authorId="0" shapeId="0" xr:uid="{00000000-0006-0000-1E00-000001000000}">
      <text>
        <r>
          <rPr>
            <b/>
            <sz val="9"/>
            <color indexed="81"/>
            <rFont val="Tahoma"/>
            <family val="2"/>
          </rPr>
          <t xml:space="preserve">940905 </t>
        </r>
        <r>
          <rPr>
            <b/>
            <sz val="9"/>
            <color indexed="81"/>
            <rFont val="돋움"/>
            <family val="3"/>
            <charset val="129"/>
          </rPr>
          <t>유흥접객원은 5%</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내 문서</author>
    <author>user</author>
  </authors>
  <commentList>
    <comment ref="AM16" authorId="0" shapeId="0" xr:uid="{00000000-0006-0000-1F00-000001000000}">
      <text>
        <r>
          <rPr>
            <b/>
            <sz val="9"/>
            <color indexed="81"/>
            <rFont val="돋움"/>
            <family val="3"/>
            <charset val="129"/>
          </rPr>
          <t>"-" 입력하지 마시오</t>
        </r>
      </text>
    </comment>
    <comment ref="AN16" authorId="1" shapeId="0" xr:uid="{00000000-0006-0000-1F00-000002000000}">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P16" authorId="1" shapeId="0" xr:uid="{00000000-0006-0000-1F00-000003000000}">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W16" authorId="1" shapeId="0" xr:uid="{00000000-0006-0000-1F00-000004000000}">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A4" authorId="0" shapeId="0" xr:uid="{92B1C9EF-3C9F-4E65-A597-E6E8B9FCFBA8}">
      <text>
        <r>
          <rPr>
            <b/>
            <sz val="9"/>
            <color indexed="81"/>
            <rFont val="Tahoma"/>
            <family val="2"/>
          </rPr>
          <t xml:space="preserve">"-" </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author>
    <author>user</author>
  </authors>
  <commentList>
    <comment ref="A4" authorId="0" shapeId="0" xr:uid="{00000000-0006-0000-0E00-000001000000}">
      <text>
        <r>
          <rPr>
            <b/>
            <sz val="9"/>
            <color indexed="81"/>
            <rFont val="Tahoma"/>
            <family val="2"/>
          </rPr>
          <t xml:space="preserve">"-" </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C6" authorId="0" shapeId="0" xr:uid="{00000000-0006-0000-0E00-000002000000}">
      <text>
        <r>
          <rPr>
            <b/>
            <sz val="9"/>
            <color indexed="81"/>
            <rFont val="Tahoma"/>
            <family val="2"/>
          </rPr>
          <t>"-"</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L6" authorId="0" shapeId="0" xr:uid="{00000000-0006-0000-0E00-000003000000}">
      <text>
        <r>
          <rPr>
            <b/>
            <sz val="9"/>
            <color indexed="81"/>
            <rFont val="돋움"/>
            <family val="3"/>
            <charset val="129"/>
          </rPr>
          <t>소득세법상</t>
        </r>
        <r>
          <rPr>
            <b/>
            <sz val="9"/>
            <color indexed="81"/>
            <rFont val="Tahoma"/>
            <family val="2"/>
          </rPr>
          <t xml:space="preserve"> </t>
        </r>
        <r>
          <rPr>
            <b/>
            <sz val="9"/>
            <color indexed="81"/>
            <rFont val="돋움"/>
            <family val="3"/>
            <charset val="129"/>
          </rPr>
          <t>기타소득에</t>
        </r>
        <r>
          <rPr>
            <b/>
            <sz val="9"/>
            <color indexed="81"/>
            <rFont val="Tahoma"/>
            <family val="2"/>
          </rPr>
          <t xml:space="preserve"> </t>
        </r>
        <r>
          <rPr>
            <b/>
            <sz val="9"/>
            <color indexed="81"/>
            <rFont val="돋움"/>
            <family val="3"/>
            <charset val="129"/>
          </rPr>
          <t>대해</t>
        </r>
        <r>
          <rPr>
            <b/>
            <sz val="9"/>
            <color indexed="81"/>
            <rFont val="Tahoma"/>
            <family val="2"/>
          </rPr>
          <t xml:space="preserve"> </t>
        </r>
        <r>
          <rPr>
            <b/>
            <sz val="9"/>
            <color indexed="81"/>
            <rFont val="돋움"/>
            <family val="3"/>
            <charset val="129"/>
          </rPr>
          <t>과세최저한</t>
        </r>
        <r>
          <rPr>
            <b/>
            <sz val="9"/>
            <color indexed="81"/>
            <rFont val="Tahoma"/>
            <family val="2"/>
          </rPr>
          <t xml:space="preserve"> </t>
        </r>
        <r>
          <rPr>
            <b/>
            <sz val="9"/>
            <color indexed="81"/>
            <rFont val="돋움"/>
            <family val="3"/>
            <charset val="129"/>
          </rPr>
          <t>규정이</t>
        </r>
        <r>
          <rPr>
            <b/>
            <sz val="9"/>
            <color indexed="81"/>
            <rFont val="Tahoma"/>
            <family val="2"/>
          </rPr>
          <t xml:space="preserve"> </t>
        </r>
        <r>
          <rPr>
            <b/>
            <sz val="9"/>
            <color indexed="81"/>
            <rFont val="돋움"/>
            <family val="3"/>
            <charset val="129"/>
          </rPr>
          <t>있어</t>
        </r>
        <r>
          <rPr>
            <b/>
            <sz val="9"/>
            <color indexed="81"/>
            <rFont val="Tahoma"/>
            <family val="2"/>
          </rPr>
          <t xml:space="preserve"> </t>
        </r>
        <r>
          <rPr>
            <b/>
            <sz val="9"/>
            <color indexed="81"/>
            <rFont val="돋움"/>
            <family val="3"/>
            <charset val="129"/>
          </rPr>
          <t>기타소득금액이</t>
        </r>
        <r>
          <rPr>
            <b/>
            <sz val="9"/>
            <color indexed="81"/>
            <rFont val="Tahoma"/>
            <family val="2"/>
          </rPr>
          <t xml:space="preserve"> </t>
        </r>
        <r>
          <rPr>
            <b/>
            <sz val="9"/>
            <color indexed="81"/>
            <rFont val="돋움"/>
            <family val="3"/>
            <charset val="129"/>
          </rPr>
          <t>매건마다</t>
        </r>
        <r>
          <rPr>
            <b/>
            <sz val="9"/>
            <color indexed="81"/>
            <rFont val="Tahoma"/>
            <family val="2"/>
          </rPr>
          <t xml:space="preserve"> 50,000</t>
        </r>
        <r>
          <rPr>
            <b/>
            <sz val="9"/>
            <color indexed="81"/>
            <rFont val="돋움"/>
            <family val="3"/>
            <charset val="129"/>
          </rPr>
          <t>원</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때에는</t>
        </r>
        <r>
          <rPr>
            <b/>
            <sz val="9"/>
            <color indexed="81"/>
            <rFont val="Tahoma"/>
            <family val="2"/>
          </rPr>
          <t xml:space="preserve"> </t>
        </r>
        <r>
          <rPr>
            <b/>
            <sz val="9"/>
            <color indexed="81"/>
            <rFont val="돋움"/>
            <family val="3"/>
            <charset val="129"/>
          </rPr>
          <t>소득세를</t>
        </r>
        <r>
          <rPr>
            <b/>
            <sz val="9"/>
            <color indexed="81"/>
            <rFont val="Tahoma"/>
            <family val="2"/>
          </rPr>
          <t xml:space="preserve"> </t>
        </r>
        <r>
          <rPr>
            <b/>
            <sz val="9"/>
            <color indexed="81"/>
            <rFont val="돋움"/>
            <family val="3"/>
            <charset val="129"/>
          </rPr>
          <t>부과하지</t>
        </r>
        <r>
          <rPr>
            <b/>
            <sz val="9"/>
            <color indexed="81"/>
            <rFont val="Tahoma"/>
            <family val="2"/>
          </rPr>
          <t xml:space="preserve"> </t>
        </r>
        <r>
          <rPr>
            <b/>
            <sz val="9"/>
            <color indexed="81"/>
            <rFont val="돋움"/>
            <family val="3"/>
            <charset val="129"/>
          </rPr>
          <t>않습니다</t>
        </r>
        <r>
          <rPr>
            <b/>
            <sz val="9"/>
            <color indexed="81"/>
            <rFont val="Tahoma"/>
            <family val="2"/>
          </rPr>
          <t xml:space="preserve">.
</t>
        </r>
        <r>
          <rPr>
            <b/>
            <sz val="9"/>
            <color indexed="81"/>
            <rFont val="돋움"/>
            <family val="3"/>
            <charset val="129"/>
          </rPr>
          <t>참고로</t>
        </r>
        <r>
          <rPr>
            <b/>
            <sz val="9"/>
            <color indexed="81"/>
            <rFont val="Tahoma"/>
            <family val="2"/>
          </rPr>
          <t xml:space="preserve"> </t>
        </r>
        <r>
          <rPr>
            <b/>
            <sz val="9"/>
            <color indexed="81"/>
            <rFont val="돋움"/>
            <family val="3"/>
            <charset val="129"/>
          </rPr>
          <t>기타소득금액이란</t>
        </r>
        <r>
          <rPr>
            <b/>
            <sz val="9"/>
            <color indexed="81"/>
            <rFont val="Tahoma"/>
            <family val="2"/>
          </rPr>
          <t xml:space="preserve"> </t>
        </r>
        <r>
          <rPr>
            <b/>
            <sz val="9"/>
            <color indexed="81"/>
            <rFont val="돋움"/>
            <family val="3"/>
            <charset val="129"/>
          </rPr>
          <t>기타소득에서</t>
        </r>
        <r>
          <rPr>
            <b/>
            <sz val="9"/>
            <color indexed="81"/>
            <rFont val="Tahoma"/>
            <family val="2"/>
          </rPr>
          <t xml:space="preserve"> </t>
        </r>
        <r>
          <rPr>
            <b/>
            <sz val="9"/>
            <color indexed="81"/>
            <rFont val="돋움"/>
            <family val="3"/>
            <charset val="129"/>
          </rPr>
          <t>필요경비를</t>
        </r>
        <r>
          <rPr>
            <b/>
            <sz val="9"/>
            <color indexed="81"/>
            <rFont val="Tahoma"/>
            <family val="2"/>
          </rPr>
          <t xml:space="preserve"> </t>
        </r>
        <r>
          <rPr>
            <b/>
            <sz val="9"/>
            <color indexed="81"/>
            <rFont val="돋움"/>
            <family val="3"/>
            <charset val="129"/>
          </rPr>
          <t>차감한</t>
        </r>
        <r>
          <rPr>
            <b/>
            <sz val="9"/>
            <color indexed="81"/>
            <rFont val="Tahoma"/>
            <family val="2"/>
          </rPr>
          <t xml:space="preserve"> </t>
        </r>
        <r>
          <rPr>
            <b/>
            <sz val="9"/>
            <color indexed="81"/>
            <rFont val="돋움"/>
            <family val="3"/>
            <charset val="129"/>
          </rPr>
          <t>금액을</t>
        </r>
        <r>
          <rPr>
            <b/>
            <sz val="9"/>
            <color indexed="81"/>
            <rFont val="Tahoma"/>
            <family val="2"/>
          </rPr>
          <t xml:space="preserve"> </t>
        </r>
        <r>
          <rPr>
            <b/>
            <sz val="9"/>
            <color indexed="81"/>
            <rFont val="돋움"/>
            <family val="3"/>
            <charset val="129"/>
          </rPr>
          <t>말합니다</t>
        </r>
        <r>
          <rPr>
            <b/>
            <sz val="9"/>
            <color indexed="81"/>
            <rFont val="Tahoma"/>
            <family val="2"/>
          </rPr>
          <t xml:space="preserve">.
</t>
        </r>
        <r>
          <rPr>
            <b/>
            <sz val="9"/>
            <color indexed="81"/>
            <rFont val="돋움"/>
            <family val="3"/>
            <charset val="129"/>
          </rPr>
          <t>필요경비가</t>
        </r>
        <r>
          <rPr>
            <b/>
            <sz val="9"/>
            <color indexed="81"/>
            <rFont val="Tahoma"/>
            <family val="2"/>
          </rPr>
          <t xml:space="preserve"> </t>
        </r>
        <r>
          <rPr>
            <b/>
            <sz val="9"/>
            <color indexed="81"/>
            <rFont val="돋움"/>
            <family val="3"/>
            <charset val="129"/>
          </rPr>
          <t>없는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기타소득금액은</t>
        </r>
        <r>
          <rPr>
            <b/>
            <sz val="9"/>
            <color indexed="81"/>
            <rFont val="Tahoma"/>
            <family val="2"/>
          </rPr>
          <t xml:space="preserve"> </t>
        </r>
        <r>
          <rPr>
            <b/>
            <sz val="9"/>
            <color indexed="81"/>
            <rFont val="돋움"/>
            <family val="3"/>
            <charset val="129"/>
          </rPr>
          <t>기타소득으로</t>
        </r>
        <r>
          <rPr>
            <b/>
            <sz val="9"/>
            <color indexed="81"/>
            <rFont val="Tahoma"/>
            <family val="2"/>
          </rPr>
          <t xml:space="preserve"> </t>
        </r>
        <r>
          <rPr>
            <b/>
            <sz val="9"/>
            <color indexed="81"/>
            <rFont val="돋움"/>
            <family val="3"/>
            <charset val="129"/>
          </rPr>
          <t>지급하는</t>
        </r>
        <r>
          <rPr>
            <b/>
            <sz val="9"/>
            <color indexed="81"/>
            <rFont val="Tahoma"/>
            <family val="2"/>
          </rPr>
          <t xml:space="preserve"> </t>
        </r>
        <r>
          <rPr>
            <b/>
            <sz val="9"/>
            <color indexed="81"/>
            <rFont val="돋움"/>
            <family val="3"/>
            <charset val="129"/>
          </rPr>
          <t>금액입니다</t>
        </r>
        <r>
          <rPr>
            <b/>
            <sz val="9"/>
            <color indexed="81"/>
            <rFont val="Tahoma"/>
            <family val="2"/>
          </rPr>
          <t>.</t>
        </r>
      </text>
    </comment>
    <comment ref="AA7" authorId="1" shapeId="0" xr:uid="{00000000-0006-0000-0E00-000004000000}">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C7" authorId="1" shapeId="0" xr:uid="{00000000-0006-0000-0E00-000005000000}">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J7" authorId="1" shapeId="0" xr:uid="{00000000-0006-0000-0E00-000006000000}">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Microsoft</author>
    <author>user</author>
  </authors>
  <commentList>
    <comment ref="A4" authorId="0" shapeId="0" xr:uid="{00000000-0006-0000-0F00-000001000000}">
      <text>
        <r>
          <rPr>
            <b/>
            <sz val="9"/>
            <color indexed="81"/>
            <rFont val="Tahoma"/>
            <family val="2"/>
          </rPr>
          <t xml:space="preserve">"-" </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C6" authorId="0" shapeId="0" xr:uid="{00000000-0006-0000-0F00-000002000000}">
      <text>
        <r>
          <rPr>
            <b/>
            <sz val="9"/>
            <color indexed="81"/>
            <rFont val="Tahoma"/>
            <family val="2"/>
          </rPr>
          <t>"-"</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L6" authorId="0" shapeId="0" xr:uid="{00000000-0006-0000-0F00-000003000000}">
      <text>
        <r>
          <rPr>
            <b/>
            <sz val="9"/>
            <color indexed="81"/>
            <rFont val="돋움"/>
            <family val="3"/>
            <charset val="129"/>
          </rPr>
          <t>소득세법상</t>
        </r>
        <r>
          <rPr>
            <b/>
            <sz val="9"/>
            <color indexed="81"/>
            <rFont val="Tahoma"/>
            <family val="2"/>
          </rPr>
          <t xml:space="preserve"> </t>
        </r>
        <r>
          <rPr>
            <b/>
            <sz val="9"/>
            <color indexed="81"/>
            <rFont val="돋움"/>
            <family val="3"/>
            <charset val="129"/>
          </rPr>
          <t>기타소득에</t>
        </r>
        <r>
          <rPr>
            <b/>
            <sz val="9"/>
            <color indexed="81"/>
            <rFont val="Tahoma"/>
            <family val="2"/>
          </rPr>
          <t xml:space="preserve"> </t>
        </r>
        <r>
          <rPr>
            <b/>
            <sz val="9"/>
            <color indexed="81"/>
            <rFont val="돋움"/>
            <family val="3"/>
            <charset val="129"/>
          </rPr>
          <t>대해</t>
        </r>
        <r>
          <rPr>
            <b/>
            <sz val="9"/>
            <color indexed="81"/>
            <rFont val="Tahoma"/>
            <family val="2"/>
          </rPr>
          <t xml:space="preserve"> </t>
        </r>
        <r>
          <rPr>
            <b/>
            <sz val="9"/>
            <color indexed="81"/>
            <rFont val="돋움"/>
            <family val="3"/>
            <charset val="129"/>
          </rPr>
          <t>과세최저한</t>
        </r>
        <r>
          <rPr>
            <b/>
            <sz val="9"/>
            <color indexed="81"/>
            <rFont val="Tahoma"/>
            <family val="2"/>
          </rPr>
          <t xml:space="preserve"> </t>
        </r>
        <r>
          <rPr>
            <b/>
            <sz val="9"/>
            <color indexed="81"/>
            <rFont val="돋움"/>
            <family val="3"/>
            <charset val="129"/>
          </rPr>
          <t>규정이</t>
        </r>
        <r>
          <rPr>
            <b/>
            <sz val="9"/>
            <color indexed="81"/>
            <rFont val="Tahoma"/>
            <family val="2"/>
          </rPr>
          <t xml:space="preserve"> </t>
        </r>
        <r>
          <rPr>
            <b/>
            <sz val="9"/>
            <color indexed="81"/>
            <rFont val="돋움"/>
            <family val="3"/>
            <charset val="129"/>
          </rPr>
          <t>있어</t>
        </r>
        <r>
          <rPr>
            <b/>
            <sz val="9"/>
            <color indexed="81"/>
            <rFont val="Tahoma"/>
            <family val="2"/>
          </rPr>
          <t xml:space="preserve"> </t>
        </r>
        <r>
          <rPr>
            <b/>
            <sz val="9"/>
            <color indexed="81"/>
            <rFont val="돋움"/>
            <family val="3"/>
            <charset val="129"/>
          </rPr>
          <t>기타소득금액이</t>
        </r>
        <r>
          <rPr>
            <b/>
            <sz val="9"/>
            <color indexed="81"/>
            <rFont val="Tahoma"/>
            <family val="2"/>
          </rPr>
          <t xml:space="preserve"> </t>
        </r>
        <r>
          <rPr>
            <b/>
            <sz val="9"/>
            <color indexed="81"/>
            <rFont val="돋움"/>
            <family val="3"/>
            <charset val="129"/>
          </rPr>
          <t>매건마다</t>
        </r>
        <r>
          <rPr>
            <b/>
            <sz val="9"/>
            <color indexed="81"/>
            <rFont val="Tahoma"/>
            <family val="2"/>
          </rPr>
          <t xml:space="preserve"> 50,000</t>
        </r>
        <r>
          <rPr>
            <b/>
            <sz val="9"/>
            <color indexed="81"/>
            <rFont val="돋움"/>
            <family val="3"/>
            <charset val="129"/>
          </rPr>
          <t>원</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때에는</t>
        </r>
        <r>
          <rPr>
            <b/>
            <sz val="9"/>
            <color indexed="81"/>
            <rFont val="Tahoma"/>
            <family val="2"/>
          </rPr>
          <t xml:space="preserve"> </t>
        </r>
        <r>
          <rPr>
            <b/>
            <sz val="9"/>
            <color indexed="81"/>
            <rFont val="돋움"/>
            <family val="3"/>
            <charset val="129"/>
          </rPr>
          <t>소득세를</t>
        </r>
        <r>
          <rPr>
            <b/>
            <sz val="9"/>
            <color indexed="81"/>
            <rFont val="Tahoma"/>
            <family val="2"/>
          </rPr>
          <t xml:space="preserve"> </t>
        </r>
        <r>
          <rPr>
            <b/>
            <sz val="9"/>
            <color indexed="81"/>
            <rFont val="돋움"/>
            <family val="3"/>
            <charset val="129"/>
          </rPr>
          <t>부과하지</t>
        </r>
        <r>
          <rPr>
            <b/>
            <sz val="9"/>
            <color indexed="81"/>
            <rFont val="Tahoma"/>
            <family val="2"/>
          </rPr>
          <t xml:space="preserve"> </t>
        </r>
        <r>
          <rPr>
            <b/>
            <sz val="9"/>
            <color indexed="81"/>
            <rFont val="돋움"/>
            <family val="3"/>
            <charset val="129"/>
          </rPr>
          <t>않습니다</t>
        </r>
        <r>
          <rPr>
            <b/>
            <sz val="9"/>
            <color indexed="81"/>
            <rFont val="Tahoma"/>
            <family val="2"/>
          </rPr>
          <t xml:space="preserve">.
</t>
        </r>
        <r>
          <rPr>
            <b/>
            <sz val="9"/>
            <color indexed="81"/>
            <rFont val="돋움"/>
            <family val="3"/>
            <charset val="129"/>
          </rPr>
          <t>참고로</t>
        </r>
        <r>
          <rPr>
            <b/>
            <sz val="9"/>
            <color indexed="81"/>
            <rFont val="Tahoma"/>
            <family val="2"/>
          </rPr>
          <t xml:space="preserve"> </t>
        </r>
        <r>
          <rPr>
            <b/>
            <sz val="9"/>
            <color indexed="81"/>
            <rFont val="돋움"/>
            <family val="3"/>
            <charset val="129"/>
          </rPr>
          <t>기타소득금액이란</t>
        </r>
        <r>
          <rPr>
            <b/>
            <sz val="9"/>
            <color indexed="81"/>
            <rFont val="Tahoma"/>
            <family val="2"/>
          </rPr>
          <t xml:space="preserve"> </t>
        </r>
        <r>
          <rPr>
            <b/>
            <sz val="9"/>
            <color indexed="81"/>
            <rFont val="돋움"/>
            <family val="3"/>
            <charset val="129"/>
          </rPr>
          <t>기타소득에서</t>
        </r>
        <r>
          <rPr>
            <b/>
            <sz val="9"/>
            <color indexed="81"/>
            <rFont val="Tahoma"/>
            <family val="2"/>
          </rPr>
          <t xml:space="preserve"> </t>
        </r>
        <r>
          <rPr>
            <b/>
            <sz val="9"/>
            <color indexed="81"/>
            <rFont val="돋움"/>
            <family val="3"/>
            <charset val="129"/>
          </rPr>
          <t>필요경비를</t>
        </r>
        <r>
          <rPr>
            <b/>
            <sz val="9"/>
            <color indexed="81"/>
            <rFont val="Tahoma"/>
            <family val="2"/>
          </rPr>
          <t xml:space="preserve"> </t>
        </r>
        <r>
          <rPr>
            <b/>
            <sz val="9"/>
            <color indexed="81"/>
            <rFont val="돋움"/>
            <family val="3"/>
            <charset val="129"/>
          </rPr>
          <t>차감한</t>
        </r>
        <r>
          <rPr>
            <b/>
            <sz val="9"/>
            <color indexed="81"/>
            <rFont val="Tahoma"/>
            <family val="2"/>
          </rPr>
          <t xml:space="preserve"> </t>
        </r>
        <r>
          <rPr>
            <b/>
            <sz val="9"/>
            <color indexed="81"/>
            <rFont val="돋움"/>
            <family val="3"/>
            <charset val="129"/>
          </rPr>
          <t>금액을</t>
        </r>
        <r>
          <rPr>
            <b/>
            <sz val="9"/>
            <color indexed="81"/>
            <rFont val="Tahoma"/>
            <family val="2"/>
          </rPr>
          <t xml:space="preserve"> </t>
        </r>
        <r>
          <rPr>
            <b/>
            <sz val="9"/>
            <color indexed="81"/>
            <rFont val="돋움"/>
            <family val="3"/>
            <charset val="129"/>
          </rPr>
          <t>말합니다</t>
        </r>
        <r>
          <rPr>
            <b/>
            <sz val="9"/>
            <color indexed="81"/>
            <rFont val="Tahoma"/>
            <family val="2"/>
          </rPr>
          <t xml:space="preserve">.
</t>
        </r>
        <r>
          <rPr>
            <b/>
            <sz val="9"/>
            <color indexed="81"/>
            <rFont val="돋움"/>
            <family val="3"/>
            <charset val="129"/>
          </rPr>
          <t>필요경비가</t>
        </r>
        <r>
          <rPr>
            <b/>
            <sz val="9"/>
            <color indexed="81"/>
            <rFont val="Tahoma"/>
            <family val="2"/>
          </rPr>
          <t xml:space="preserve"> </t>
        </r>
        <r>
          <rPr>
            <b/>
            <sz val="9"/>
            <color indexed="81"/>
            <rFont val="돋움"/>
            <family val="3"/>
            <charset val="129"/>
          </rPr>
          <t>없는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기타소득금액은</t>
        </r>
        <r>
          <rPr>
            <b/>
            <sz val="9"/>
            <color indexed="81"/>
            <rFont val="Tahoma"/>
            <family val="2"/>
          </rPr>
          <t xml:space="preserve"> </t>
        </r>
        <r>
          <rPr>
            <b/>
            <sz val="9"/>
            <color indexed="81"/>
            <rFont val="돋움"/>
            <family val="3"/>
            <charset val="129"/>
          </rPr>
          <t>기타소득으로</t>
        </r>
        <r>
          <rPr>
            <b/>
            <sz val="9"/>
            <color indexed="81"/>
            <rFont val="Tahoma"/>
            <family val="2"/>
          </rPr>
          <t xml:space="preserve"> </t>
        </r>
        <r>
          <rPr>
            <b/>
            <sz val="9"/>
            <color indexed="81"/>
            <rFont val="돋움"/>
            <family val="3"/>
            <charset val="129"/>
          </rPr>
          <t>지급하는</t>
        </r>
        <r>
          <rPr>
            <b/>
            <sz val="9"/>
            <color indexed="81"/>
            <rFont val="Tahoma"/>
            <family val="2"/>
          </rPr>
          <t xml:space="preserve"> </t>
        </r>
        <r>
          <rPr>
            <b/>
            <sz val="9"/>
            <color indexed="81"/>
            <rFont val="돋움"/>
            <family val="3"/>
            <charset val="129"/>
          </rPr>
          <t>금액입니다</t>
        </r>
        <r>
          <rPr>
            <b/>
            <sz val="9"/>
            <color indexed="81"/>
            <rFont val="Tahoma"/>
            <family val="2"/>
          </rPr>
          <t>.</t>
        </r>
      </text>
    </comment>
    <comment ref="AA7" authorId="1" shapeId="0" xr:uid="{00000000-0006-0000-0F00-000004000000}">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C7" authorId="1" shapeId="0" xr:uid="{00000000-0006-0000-0F00-000005000000}">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J7" authorId="1" shapeId="0" xr:uid="{00000000-0006-0000-0F00-000006000000}">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Microsoft</author>
    <author>user</author>
  </authors>
  <commentList>
    <comment ref="A4" authorId="0" shapeId="0" xr:uid="{00000000-0006-0000-1000-000001000000}">
      <text>
        <r>
          <rPr>
            <b/>
            <sz val="9"/>
            <color indexed="81"/>
            <rFont val="Tahoma"/>
            <family val="2"/>
          </rPr>
          <t xml:space="preserve">"-" </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C6" authorId="0" shapeId="0" xr:uid="{00000000-0006-0000-1000-000002000000}">
      <text>
        <r>
          <rPr>
            <b/>
            <sz val="9"/>
            <color indexed="81"/>
            <rFont val="Tahoma"/>
            <family val="2"/>
          </rPr>
          <t>"-"</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L6" authorId="0" shapeId="0" xr:uid="{00000000-0006-0000-1000-000003000000}">
      <text>
        <r>
          <rPr>
            <b/>
            <sz val="9"/>
            <color indexed="81"/>
            <rFont val="돋움"/>
            <family val="3"/>
            <charset val="129"/>
          </rPr>
          <t>소득세법상</t>
        </r>
        <r>
          <rPr>
            <b/>
            <sz val="9"/>
            <color indexed="81"/>
            <rFont val="Tahoma"/>
            <family val="2"/>
          </rPr>
          <t xml:space="preserve"> </t>
        </r>
        <r>
          <rPr>
            <b/>
            <sz val="9"/>
            <color indexed="81"/>
            <rFont val="돋움"/>
            <family val="3"/>
            <charset val="129"/>
          </rPr>
          <t>기타소득에</t>
        </r>
        <r>
          <rPr>
            <b/>
            <sz val="9"/>
            <color indexed="81"/>
            <rFont val="Tahoma"/>
            <family val="2"/>
          </rPr>
          <t xml:space="preserve"> </t>
        </r>
        <r>
          <rPr>
            <b/>
            <sz val="9"/>
            <color indexed="81"/>
            <rFont val="돋움"/>
            <family val="3"/>
            <charset val="129"/>
          </rPr>
          <t>대해</t>
        </r>
        <r>
          <rPr>
            <b/>
            <sz val="9"/>
            <color indexed="81"/>
            <rFont val="Tahoma"/>
            <family val="2"/>
          </rPr>
          <t xml:space="preserve"> </t>
        </r>
        <r>
          <rPr>
            <b/>
            <sz val="9"/>
            <color indexed="81"/>
            <rFont val="돋움"/>
            <family val="3"/>
            <charset val="129"/>
          </rPr>
          <t>과세최저한</t>
        </r>
        <r>
          <rPr>
            <b/>
            <sz val="9"/>
            <color indexed="81"/>
            <rFont val="Tahoma"/>
            <family val="2"/>
          </rPr>
          <t xml:space="preserve"> </t>
        </r>
        <r>
          <rPr>
            <b/>
            <sz val="9"/>
            <color indexed="81"/>
            <rFont val="돋움"/>
            <family val="3"/>
            <charset val="129"/>
          </rPr>
          <t>규정이</t>
        </r>
        <r>
          <rPr>
            <b/>
            <sz val="9"/>
            <color indexed="81"/>
            <rFont val="Tahoma"/>
            <family val="2"/>
          </rPr>
          <t xml:space="preserve"> </t>
        </r>
        <r>
          <rPr>
            <b/>
            <sz val="9"/>
            <color indexed="81"/>
            <rFont val="돋움"/>
            <family val="3"/>
            <charset val="129"/>
          </rPr>
          <t>있어</t>
        </r>
        <r>
          <rPr>
            <b/>
            <sz val="9"/>
            <color indexed="81"/>
            <rFont val="Tahoma"/>
            <family val="2"/>
          </rPr>
          <t xml:space="preserve"> </t>
        </r>
        <r>
          <rPr>
            <b/>
            <sz val="9"/>
            <color indexed="81"/>
            <rFont val="돋움"/>
            <family val="3"/>
            <charset val="129"/>
          </rPr>
          <t>기타소득금액이</t>
        </r>
        <r>
          <rPr>
            <b/>
            <sz val="9"/>
            <color indexed="81"/>
            <rFont val="Tahoma"/>
            <family val="2"/>
          </rPr>
          <t xml:space="preserve"> </t>
        </r>
        <r>
          <rPr>
            <b/>
            <sz val="9"/>
            <color indexed="81"/>
            <rFont val="돋움"/>
            <family val="3"/>
            <charset val="129"/>
          </rPr>
          <t>매건마다</t>
        </r>
        <r>
          <rPr>
            <b/>
            <sz val="9"/>
            <color indexed="81"/>
            <rFont val="Tahoma"/>
            <family val="2"/>
          </rPr>
          <t xml:space="preserve"> 50,000</t>
        </r>
        <r>
          <rPr>
            <b/>
            <sz val="9"/>
            <color indexed="81"/>
            <rFont val="돋움"/>
            <family val="3"/>
            <charset val="129"/>
          </rPr>
          <t>원</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때에는</t>
        </r>
        <r>
          <rPr>
            <b/>
            <sz val="9"/>
            <color indexed="81"/>
            <rFont val="Tahoma"/>
            <family val="2"/>
          </rPr>
          <t xml:space="preserve"> </t>
        </r>
        <r>
          <rPr>
            <b/>
            <sz val="9"/>
            <color indexed="81"/>
            <rFont val="돋움"/>
            <family val="3"/>
            <charset val="129"/>
          </rPr>
          <t>소득세를</t>
        </r>
        <r>
          <rPr>
            <b/>
            <sz val="9"/>
            <color indexed="81"/>
            <rFont val="Tahoma"/>
            <family val="2"/>
          </rPr>
          <t xml:space="preserve"> </t>
        </r>
        <r>
          <rPr>
            <b/>
            <sz val="9"/>
            <color indexed="81"/>
            <rFont val="돋움"/>
            <family val="3"/>
            <charset val="129"/>
          </rPr>
          <t>부과하지</t>
        </r>
        <r>
          <rPr>
            <b/>
            <sz val="9"/>
            <color indexed="81"/>
            <rFont val="Tahoma"/>
            <family val="2"/>
          </rPr>
          <t xml:space="preserve"> </t>
        </r>
        <r>
          <rPr>
            <b/>
            <sz val="9"/>
            <color indexed="81"/>
            <rFont val="돋움"/>
            <family val="3"/>
            <charset val="129"/>
          </rPr>
          <t>않습니다</t>
        </r>
        <r>
          <rPr>
            <b/>
            <sz val="9"/>
            <color indexed="81"/>
            <rFont val="Tahoma"/>
            <family val="2"/>
          </rPr>
          <t xml:space="preserve">.
</t>
        </r>
        <r>
          <rPr>
            <b/>
            <sz val="9"/>
            <color indexed="81"/>
            <rFont val="돋움"/>
            <family val="3"/>
            <charset val="129"/>
          </rPr>
          <t>참고로</t>
        </r>
        <r>
          <rPr>
            <b/>
            <sz val="9"/>
            <color indexed="81"/>
            <rFont val="Tahoma"/>
            <family val="2"/>
          </rPr>
          <t xml:space="preserve"> </t>
        </r>
        <r>
          <rPr>
            <b/>
            <sz val="9"/>
            <color indexed="81"/>
            <rFont val="돋움"/>
            <family val="3"/>
            <charset val="129"/>
          </rPr>
          <t>기타소득금액이란</t>
        </r>
        <r>
          <rPr>
            <b/>
            <sz val="9"/>
            <color indexed="81"/>
            <rFont val="Tahoma"/>
            <family val="2"/>
          </rPr>
          <t xml:space="preserve"> </t>
        </r>
        <r>
          <rPr>
            <b/>
            <sz val="9"/>
            <color indexed="81"/>
            <rFont val="돋움"/>
            <family val="3"/>
            <charset val="129"/>
          </rPr>
          <t>기타소득에서</t>
        </r>
        <r>
          <rPr>
            <b/>
            <sz val="9"/>
            <color indexed="81"/>
            <rFont val="Tahoma"/>
            <family val="2"/>
          </rPr>
          <t xml:space="preserve"> </t>
        </r>
        <r>
          <rPr>
            <b/>
            <sz val="9"/>
            <color indexed="81"/>
            <rFont val="돋움"/>
            <family val="3"/>
            <charset val="129"/>
          </rPr>
          <t>필요경비를</t>
        </r>
        <r>
          <rPr>
            <b/>
            <sz val="9"/>
            <color indexed="81"/>
            <rFont val="Tahoma"/>
            <family val="2"/>
          </rPr>
          <t xml:space="preserve"> </t>
        </r>
        <r>
          <rPr>
            <b/>
            <sz val="9"/>
            <color indexed="81"/>
            <rFont val="돋움"/>
            <family val="3"/>
            <charset val="129"/>
          </rPr>
          <t>차감한</t>
        </r>
        <r>
          <rPr>
            <b/>
            <sz val="9"/>
            <color indexed="81"/>
            <rFont val="Tahoma"/>
            <family val="2"/>
          </rPr>
          <t xml:space="preserve"> </t>
        </r>
        <r>
          <rPr>
            <b/>
            <sz val="9"/>
            <color indexed="81"/>
            <rFont val="돋움"/>
            <family val="3"/>
            <charset val="129"/>
          </rPr>
          <t>금액을</t>
        </r>
        <r>
          <rPr>
            <b/>
            <sz val="9"/>
            <color indexed="81"/>
            <rFont val="Tahoma"/>
            <family val="2"/>
          </rPr>
          <t xml:space="preserve"> </t>
        </r>
        <r>
          <rPr>
            <b/>
            <sz val="9"/>
            <color indexed="81"/>
            <rFont val="돋움"/>
            <family val="3"/>
            <charset val="129"/>
          </rPr>
          <t>말합니다</t>
        </r>
        <r>
          <rPr>
            <b/>
            <sz val="9"/>
            <color indexed="81"/>
            <rFont val="Tahoma"/>
            <family val="2"/>
          </rPr>
          <t xml:space="preserve">.
</t>
        </r>
        <r>
          <rPr>
            <b/>
            <sz val="9"/>
            <color indexed="81"/>
            <rFont val="돋움"/>
            <family val="3"/>
            <charset val="129"/>
          </rPr>
          <t>필요경비가</t>
        </r>
        <r>
          <rPr>
            <b/>
            <sz val="9"/>
            <color indexed="81"/>
            <rFont val="Tahoma"/>
            <family val="2"/>
          </rPr>
          <t xml:space="preserve"> </t>
        </r>
        <r>
          <rPr>
            <b/>
            <sz val="9"/>
            <color indexed="81"/>
            <rFont val="돋움"/>
            <family val="3"/>
            <charset val="129"/>
          </rPr>
          <t>없는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기타소득금액은</t>
        </r>
        <r>
          <rPr>
            <b/>
            <sz val="9"/>
            <color indexed="81"/>
            <rFont val="Tahoma"/>
            <family val="2"/>
          </rPr>
          <t xml:space="preserve"> </t>
        </r>
        <r>
          <rPr>
            <b/>
            <sz val="9"/>
            <color indexed="81"/>
            <rFont val="돋움"/>
            <family val="3"/>
            <charset val="129"/>
          </rPr>
          <t>기타소득으로</t>
        </r>
        <r>
          <rPr>
            <b/>
            <sz val="9"/>
            <color indexed="81"/>
            <rFont val="Tahoma"/>
            <family val="2"/>
          </rPr>
          <t xml:space="preserve"> </t>
        </r>
        <r>
          <rPr>
            <b/>
            <sz val="9"/>
            <color indexed="81"/>
            <rFont val="돋움"/>
            <family val="3"/>
            <charset val="129"/>
          </rPr>
          <t>지급하는</t>
        </r>
        <r>
          <rPr>
            <b/>
            <sz val="9"/>
            <color indexed="81"/>
            <rFont val="Tahoma"/>
            <family val="2"/>
          </rPr>
          <t xml:space="preserve"> </t>
        </r>
        <r>
          <rPr>
            <b/>
            <sz val="9"/>
            <color indexed="81"/>
            <rFont val="돋움"/>
            <family val="3"/>
            <charset val="129"/>
          </rPr>
          <t>금액입니다</t>
        </r>
        <r>
          <rPr>
            <b/>
            <sz val="9"/>
            <color indexed="81"/>
            <rFont val="Tahoma"/>
            <family val="2"/>
          </rPr>
          <t>.</t>
        </r>
      </text>
    </comment>
    <comment ref="AA7" authorId="1" shapeId="0" xr:uid="{00000000-0006-0000-1000-000004000000}">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C7" authorId="1" shapeId="0" xr:uid="{00000000-0006-0000-1000-000005000000}">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J7" authorId="1" shapeId="0" xr:uid="{00000000-0006-0000-1000-000006000000}">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Microsoft</author>
    <author>user</author>
  </authors>
  <commentList>
    <comment ref="A4" authorId="0" shapeId="0" xr:uid="{00000000-0006-0000-1100-000001000000}">
      <text>
        <r>
          <rPr>
            <b/>
            <sz val="9"/>
            <color indexed="81"/>
            <rFont val="Tahoma"/>
            <family val="2"/>
          </rPr>
          <t xml:space="preserve">"-" </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C6" authorId="0" shapeId="0" xr:uid="{00000000-0006-0000-1100-000002000000}">
      <text>
        <r>
          <rPr>
            <b/>
            <sz val="9"/>
            <color indexed="81"/>
            <rFont val="Tahoma"/>
            <family val="2"/>
          </rPr>
          <t>"-"</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L6" authorId="0" shapeId="0" xr:uid="{00000000-0006-0000-1100-000003000000}">
      <text>
        <r>
          <rPr>
            <b/>
            <sz val="9"/>
            <color indexed="81"/>
            <rFont val="돋움"/>
            <family val="3"/>
            <charset val="129"/>
          </rPr>
          <t>소득세법상</t>
        </r>
        <r>
          <rPr>
            <b/>
            <sz val="9"/>
            <color indexed="81"/>
            <rFont val="Tahoma"/>
            <family val="2"/>
          </rPr>
          <t xml:space="preserve"> </t>
        </r>
        <r>
          <rPr>
            <b/>
            <sz val="9"/>
            <color indexed="81"/>
            <rFont val="돋움"/>
            <family val="3"/>
            <charset val="129"/>
          </rPr>
          <t>기타소득에</t>
        </r>
        <r>
          <rPr>
            <b/>
            <sz val="9"/>
            <color indexed="81"/>
            <rFont val="Tahoma"/>
            <family val="2"/>
          </rPr>
          <t xml:space="preserve"> </t>
        </r>
        <r>
          <rPr>
            <b/>
            <sz val="9"/>
            <color indexed="81"/>
            <rFont val="돋움"/>
            <family val="3"/>
            <charset val="129"/>
          </rPr>
          <t>대해</t>
        </r>
        <r>
          <rPr>
            <b/>
            <sz val="9"/>
            <color indexed="81"/>
            <rFont val="Tahoma"/>
            <family val="2"/>
          </rPr>
          <t xml:space="preserve"> </t>
        </r>
        <r>
          <rPr>
            <b/>
            <sz val="9"/>
            <color indexed="81"/>
            <rFont val="돋움"/>
            <family val="3"/>
            <charset val="129"/>
          </rPr>
          <t>과세최저한</t>
        </r>
        <r>
          <rPr>
            <b/>
            <sz val="9"/>
            <color indexed="81"/>
            <rFont val="Tahoma"/>
            <family val="2"/>
          </rPr>
          <t xml:space="preserve"> </t>
        </r>
        <r>
          <rPr>
            <b/>
            <sz val="9"/>
            <color indexed="81"/>
            <rFont val="돋움"/>
            <family val="3"/>
            <charset val="129"/>
          </rPr>
          <t>규정이</t>
        </r>
        <r>
          <rPr>
            <b/>
            <sz val="9"/>
            <color indexed="81"/>
            <rFont val="Tahoma"/>
            <family val="2"/>
          </rPr>
          <t xml:space="preserve"> </t>
        </r>
        <r>
          <rPr>
            <b/>
            <sz val="9"/>
            <color indexed="81"/>
            <rFont val="돋움"/>
            <family val="3"/>
            <charset val="129"/>
          </rPr>
          <t>있어</t>
        </r>
        <r>
          <rPr>
            <b/>
            <sz val="9"/>
            <color indexed="81"/>
            <rFont val="Tahoma"/>
            <family val="2"/>
          </rPr>
          <t xml:space="preserve"> </t>
        </r>
        <r>
          <rPr>
            <b/>
            <sz val="9"/>
            <color indexed="81"/>
            <rFont val="돋움"/>
            <family val="3"/>
            <charset val="129"/>
          </rPr>
          <t>기타소득금액이</t>
        </r>
        <r>
          <rPr>
            <b/>
            <sz val="9"/>
            <color indexed="81"/>
            <rFont val="Tahoma"/>
            <family val="2"/>
          </rPr>
          <t xml:space="preserve"> </t>
        </r>
        <r>
          <rPr>
            <b/>
            <sz val="9"/>
            <color indexed="81"/>
            <rFont val="돋움"/>
            <family val="3"/>
            <charset val="129"/>
          </rPr>
          <t>매건마다</t>
        </r>
        <r>
          <rPr>
            <b/>
            <sz val="9"/>
            <color indexed="81"/>
            <rFont val="Tahoma"/>
            <family val="2"/>
          </rPr>
          <t xml:space="preserve"> 50,000</t>
        </r>
        <r>
          <rPr>
            <b/>
            <sz val="9"/>
            <color indexed="81"/>
            <rFont val="돋움"/>
            <family val="3"/>
            <charset val="129"/>
          </rPr>
          <t>원</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때에는</t>
        </r>
        <r>
          <rPr>
            <b/>
            <sz val="9"/>
            <color indexed="81"/>
            <rFont val="Tahoma"/>
            <family val="2"/>
          </rPr>
          <t xml:space="preserve"> </t>
        </r>
        <r>
          <rPr>
            <b/>
            <sz val="9"/>
            <color indexed="81"/>
            <rFont val="돋움"/>
            <family val="3"/>
            <charset val="129"/>
          </rPr>
          <t>소득세를</t>
        </r>
        <r>
          <rPr>
            <b/>
            <sz val="9"/>
            <color indexed="81"/>
            <rFont val="Tahoma"/>
            <family val="2"/>
          </rPr>
          <t xml:space="preserve"> </t>
        </r>
        <r>
          <rPr>
            <b/>
            <sz val="9"/>
            <color indexed="81"/>
            <rFont val="돋움"/>
            <family val="3"/>
            <charset val="129"/>
          </rPr>
          <t>부과하지</t>
        </r>
        <r>
          <rPr>
            <b/>
            <sz val="9"/>
            <color indexed="81"/>
            <rFont val="Tahoma"/>
            <family val="2"/>
          </rPr>
          <t xml:space="preserve"> </t>
        </r>
        <r>
          <rPr>
            <b/>
            <sz val="9"/>
            <color indexed="81"/>
            <rFont val="돋움"/>
            <family val="3"/>
            <charset val="129"/>
          </rPr>
          <t>않습니다</t>
        </r>
        <r>
          <rPr>
            <b/>
            <sz val="9"/>
            <color indexed="81"/>
            <rFont val="Tahoma"/>
            <family val="2"/>
          </rPr>
          <t xml:space="preserve">.
</t>
        </r>
        <r>
          <rPr>
            <b/>
            <sz val="9"/>
            <color indexed="81"/>
            <rFont val="돋움"/>
            <family val="3"/>
            <charset val="129"/>
          </rPr>
          <t>참고로</t>
        </r>
        <r>
          <rPr>
            <b/>
            <sz val="9"/>
            <color indexed="81"/>
            <rFont val="Tahoma"/>
            <family val="2"/>
          </rPr>
          <t xml:space="preserve"> </t>
        </r>
        <r>
          <rPr>
            <b/>
            <sz val="9"/>
            <color indexed="81"/>
            <rFont val="돋움"/>
            <family val="3"/>
            <charset val="129"/>
          </rPr>
          <t>기타소득금액이란</t>
        </r>
        <r>
          <rPr>
            <b/>
            <sz val="9"/>
            <color indexed="81"/>
            <rFont val="Tahoma"/>
            <family val="2"/>
          </rPr>
          <t xml:space="preserve"> </t>
        </r>
        <r>
          <rPr>
            <b/>
            <sz val="9"/>
            <color indexed="81"/>
            <rFont val="돋움"/>
            <family val="3"/>
            <charset val="129"/>
          </rPr>
          <t>기타소득에서</t>
        </r>
        <r>
          <rPr>
            <b/>
            <sz val="9"/>
            <color indexed="81"/>
            <rFont val="Tahoma"/>
            <family val="2"/>
          </rPr>
          <t xml:space="preserve"> </t>
        </r>
        <r>
          <rPr>
            <b/>
            <sz val="9"/>
            <color indexed="81"/>
            <rFont val="돋움"/>
            <family val="3"/>
            <charset val="129"/>
          </rPr>
          <t>필요경비를</t>
        </r>
        <r>
          <rPr>
            <b/>
            <sz val="9"/>
            <color indexed="81"/>
            <rFont val="Tahoma"/>
            <family val="2"/>
          </rPr>
          <t xml:space="preserve"> </t>
        </r>
        <r>
          <rPr>
            <b/>
            <sz val="9"/>
            <color indexed="81"/>
            <rFont val="돋움"/>
            <family val="3"/>
            <charset val="129"/>
          </rPr>
          <t>차감한</t>
        </r>
        <r>
          <rPr>
            <b/>
            <sz val="9"/>
            <color indexed="81"/>
            <rFont val="Tahoma"/>
            <family val="2"/>
          </rPr>
          <t xml:space="preserve"> </t>
        </r>
        <r>
          <rPr>
            <b/>
            <sz val="9"/>
            <color indexed="81"/>
            <rFont val="돋움"/>
            <family val="3"/>
            <charset val="129"/>
          </rPr>
          <t>금액을</t>
        </r>
        <r>
          <rPr>
            <b/>
            <sz val="9"/>
            <color indexed="81"/>
            <rFont val="Tahoma"/>
            <family val="2"/>
          </rPr>
          <t xml:space="preserve"> </t>
        </r>
        <r>
          <rPr>
            <b/>
            <sz val="9"/>
            <color indexed="81"/>
            <rFont val="돋움"/>
            <family val="3"/>
            <charset val="129"/>
          </rPr>
          <t>말합니다</t>
        </r>
        <r>
          <rPr>
            <b/>
            <sz val="9"/>
            <color indexed="81"/>
            <rFont val="Tahoma"/>
            <family val="2"/>
          </rPr>
          <t xml:space="preserve">.
</t>
        </r>
        <r>
          <rPr>
            <b/>
            <sz val="9"/>
            <color indexed="81"/>
            <rFont val="돋움"/>
            <family val="3"/>
            <charset val="129"/>
          </rPr>
          <t>필요경비가</t>
        </r>
        <r>
          <rPr>
            <b/>
            <sz val="9"/>
            <color indexed="81"/>
            <rFont val="Tahoma"/>
            <family val="2"/>
          </rPr>
          <t xml:space="preserve"> </t>
        </r>
        <r>
          <rPr>
            <b/>
            <sz val="9"/>
            <color indexed="81"/>
            <rFont val="돋움"/>
            <family val="3"/>
            <charset val="129"/>
          </rPr>
          <t>없는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기타소득금액은</t>
        </r>
        <r>
          <rPr>
            <b/>
            <sz val="9"/>
            <color indexed="81"/>
            <rFont val="Tahoma"/>
            <family val="2"/>
          </rPr>
          <t xml:space="preserve"> </t>
        </r>
        <r>
          <rPr>
            <b/>
            <sz val="9"/>
            <color indexed="81"/>
            <rFont val="돋움"/>
            <family val="3"/>
            <charset val="129"/>
          </rPr>
          <t>기타소득으로</t>
        </r>
        <r>
          <rPr>
            <b/>
            <sz val="9"/>
            <color indexed="81"/>
            <rFont val="Tahoma"/>
            <family val="2"/>
          </rPr>
          <t xml:space="preserve"> </t>
        </r>
        <r>
          <rPr>
            <b/>
            <sz val="9"/>
            <color indexed="81"/>
            <rFont val="돋움"/>
            <family val="3"/>
            <charset val="129"/>
          </rPr>
          <t>지급하는</t>
        </r>
        <r>
          <rPr>
            <b/>
            <sz val="9"/>
            <color indexed="81"/>
            <rFont val="Tahoma"/>
            <family val="2"/>
          </rPr>
          <t xml:space="preserve"> </t>
        </r>
        <r>
          <rPr>
            <b/>
            <sz val="9"/>
            <color indexed="81"/>
            <rFont val="돋움"/>
            <family val="3"/>
            <charset val="129"/>
          </rPr>
          <t>금액입니다</t>
        </r>
        <r>
          <rPr>
            <b/>
            <sz val="9"/>
            <color indexed="81"/>
            <rFont val="Tahoma"/>
            <family val="2"/>
          </rPr>
          <t>.</t>
        </r>
      </text>
    </comment>
    <comment ref="AA7" authorId="1" shapeId="0" xr:uid="{00000000-0006-0000-1100-000004000000}">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C7" authorId="1" shapeId="0" xr:uid="{00000000-0006-0000-1100-000005000000}">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J7" authorId="1" shapeId="0" xr:uid="{00000000-0006-0000-1100-000006000000}">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Microsoft</author>
    <author>user</author>
  </authors>
  <commentList>
    <comment ref="A4" authorId="0" shapeId="0" xr:uid="{00000000-0006-0000-1200-000001000000}">
      <text>
        <r>
          <rPr>
            <b/>
            <sz val="9"/>
            <color indexed="81"/>
            <rFont val="Tahoma"/>
            <family val="2"/>
          </rPr>
          <t xml:space="preserve">"-" </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C6" authorId="0" shapeId="0" xr:uid="{00000000-0006-0000-1200-000002000000}">
      <text>
        <r>
          <rPr>
            <b/>
            <sz val="9"/>
            <color indexed="81"/>
            <rFont val="Tahoma"/>
            <family val="2"/>
          </rPr>
          <t>"-"</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L6" authorId="0" shapeId="0" xr:uid="{00000000-0006-0000-1200-000003000000}">
      <text>
        <r>
          <rPr>
            <b/>
            <sz val="9"/>
            <color indexed="81"/>
            <rFont val="돋움"/>
            <family val="3"/>
            <charset val="129"/>
          </rPr>
          <t>소득세법상</t>
        </r>
        <r>
          <rPr>
            <b/>
            <sz val="9"/>
            <color indexed="81"/>
            <rFont val="Tahoma"/>
            <family val="2"/>
          </rPr>
          <t xml:space="preserve"> </t>
        </r>
        <r>
          <rPr>
            <b/>
            <sz val="9"/>
            <color indexed="81"/>
            <rFont val="돋움"/>
            <family val="3"/>
            <charset val="129"/>
          </rPr>
          <t>기타소득에</t>
        </r>
        <r>
          <rPr>
            <b/>
            <sz val="9"/>
            <color indexed="81"/>
            <rFont val="Tahoma"/>
            <family val="2"/>
          </rPr>
          <t xml:space="preserve"> </t>
        </r>
        <r>
          <rPr>
            <b/>
            <sz val="9"/>
            <color indexed="81"/>
            <rFont val="돋움"/>
            <family val="3"/>
            <charset val="129"/>
          </rPr>
          <t>대해</t>
        </r>
        <r>
          <rPr>
            <b/>
            <sz val="9"/>
            <color indexed="81"/>
            <rFont val="Tahoma"/>
            <family val="2"/>
          </rPr>
          <t xml:space="preserve"> </t>
        </r>
        <r>
          <rPr>
            <b/>
            <sz val="9"/>
            <color indexed="81"/>
            <rFont val="돋움"/>
            <family val="3"/>
            <charset val="129"/>
          </rPr>
          <t>과세최저한</t>
        </r>
        <r>
          <rPr>
            <b/>
            <sz val="9"/>
            <color indexed="81"/>
            <rFont val="Tahoma"/>
            <family val="2"/>
          </rPr>
          <t xml:space="preserve"> </t>
        </r>
        <r>
          <rPr>
            <b/>
            <sz val="9"/>
            <color indexed="81"/>
            <rFont val="돋움"/>
            <family val="3"/>
            <charset val="129"/>
          </rPr>
          <t>규정이</t>
        </r>
        <r>
          <rPr>
            <b/>
            <sz val="9"/>
            <color indexed="81"/>
            <rFont val="Tahoma"/>
            <family val="2"/>
          </rPr>
          <t xml:space="preserve"> </t>
        </r>
        <r>
          <rPr>
            <b/>
            <sz val="9"/>
            <color indexed="81"/>
            <rFont val="돋움"/>
            <family val="3"/>
            <charset val="129"/>
          </rPr>
          <t>있어</t>
        </r>
        <r>
          <rPr>
            <b/>
            <sz val="9"/>
            <color indexed="81"/>
            <rFont val="Tahoma"/>
            <family val="2"/>
          </rPr>
          <t xml:space="preserve"> </t>
        </r>
        <r>
          <rPr>
            <b/>
            <sz val="9"/>
            <color indexed="81"/>
            <rFont val="돋움"/>
            <family val="3"/>
            <charset val="129"/>
          </rPr>
          <t>기타소득금액이</t>
        </r>
        <r>
          <rPr>
            <b/>
            <sz val="9"/>
            <color indexed="81"/>
            <rFont val="Tahoma"/>
            <family val="2"/>
          </rPr>
          <t xml:space="preserve"> </t>
        </r>
        <r>
          <rPr>
            <b/>
            <sz val="9"/>
            <color indexed="81"/>
            <rFont val="돋움"/>
            <family val="3"/>
            <charset val="129"/>
          </rPr>
          <t>매건마다</t>
        </r>
        <r>
          <rPr>
            <b/>
            <sz val="9"/>
            <color indexed="81"/>
            <rFont val="Tahoma"/>
            <family val="2"/>
          </rPr>
          <t xml:space="preserve"> 50,000</t>
        </r>
        <r>
          <rPr>
            <b/>
            <sz val="9"/>
            <color indexed="81"/>
            <rFont val="돋움"/>
            <family val="3"/>
            <charset val="129"/>
          </rPr>
          <t>원</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때에는</t>
        </r>
        <r>
          <rPr>
            <b/>
            <sz val="9"/>
            <color indexed="81"/>
            <rFont val="Tahoma"/>
            <family val="2"/>
          </rPr>
          <t xml:space="preserve"> </t>
        </r>
        <r>
          <rPr>
            <b/>
            <sz val="9"/>
            <color indexed="81"/>
            <rFont val="돋움"/>
            <family val="3"/>
            <charset val="129"/>
          </rPr>
          <t>소득세를</t>
        </r>
        <r>
          <rPr>
            <b/>
            <sz val="9"/>
            <color indexed="81"/>
            <rFont val="Tahoma"/>
            <family val="2"/>
          </rPr>
          <t xml:space="preserve"> </t>
        </r>
        <r>
          <rPr>
            <b/>
            <sz val="9"/>
            <color indexed="81"/>
            <rFont val="돋움"/>
            <family val="3"/>
            <charset val="129"/>
          </rPr>
          <t>부과하지</t>
        </r>
        <r>
          <rPr>
            <b/>
            <sz val="9"/>
            <color indexed="81"/>
            <rFont val="Tahoma"/>
            <family val="2"/>
          </rPr>
          <t xml:space="preserve"> </t>
        </r>
        <r>
          <rPr>
            <b/>
            <sz val="9"/>
            <color indexed="81"/>
            <rFont val="돋움"/>
            <family val="3"/>
            <charset val="129"/>
          </rPr>
          <t>않습니다</t>
        </r>
        <r>
          <rPr>
            <b/>
            <sz val="9"/>
            <color indexed="81"/>
            <rFont val="Tahoma"/>
            <family val="2"/>
          </rPr>
          <t xml:space="preserve">.
</t>
        </r>
        <r>
          <rPr>
            <b/>
            <sz val="9"/>
            <color indexed="81"/>
            <rFont val="돋움"/>
            <family val="3"/>
            <charset val="129"/>
          </rPr>
          <t>참고로</t>
        </r>
        <r>
          <rPr>
            <b/>
            <sz val="9"/>
            <color indexed="81"/>
            <rFont val="Tahoma"/>
            <family val="2"/>
          </rPr>
          <t xml:space="preserve"> </t>
        </r>
        <r>
          <rPr>
            <b/>
            <sz val="9"/>
            <color indexed="81"/>
            <rFont val="돋움"/>
            <family val="3"/>
            <charset val="129"/>
          </rPr>
          <t>기타소득금액이란</t>
        </r>
        <r>
          <rPr>
            <b/>
            <sz val="9"/>
            <color indexed="81"/>
            <rFont val="Tahoma"/>
            <family val="2"/>
          </rPr>
          <t xml:space="preserve"> </t>
        </r>
        <r>
          <rPr>
            <b/>
            <sz val="9"/>
            <color indexed="81"/>
            <rFont val="돋움"/>
            <family val="3"/>
            <charset val="129"/>
          </rPr>
          <t>기타소득에서</t>
        </r>
        <r>
          <rPr>
            <b/>
            <sz val="9"/>
            <color indexed="81"/>
            <rFont val="Tahoma"/>
            <family val="2"/>
          </rPr>
          <t xml:space="preserve"> </t>
        </r>
        <r>
          <rPr>
            <b/>
            <sz val="9"/>
            <color indexed="81"/>
            <rFont val="돋움"/>
            <family val="3"/>
            <charset val="129"/>
          </rPr>
          <t>필요경비를</t>
        </r>
        <r>
          <rPr>
            <b/>
            <sz val="9"/>
            <color indexed="81"/>
            <rFont val="Tahoma"/>
            <family val="2"/>
          </rPr>
          <t xml:space="preserve"> </t>
        </r>
        <r>
          <rPr>
            <b/>
            <sz val="9"/>
            <color indexed="81"/>
            <rFont val="돋움"/>
            <family val="3"/>
            <charset val="129"/>
          </rPr>
          <t>차감한</t>
        </r>
        <r>
          <rPr>
            <b/>
            <sz val="9"/>
            <color indexed="81"/>
            <rFont val="Tahoma"/>
            <family val="2"/>
          </rPr>
          <t xml:space="preserve"> </t>
        </r>
        <r>
          <rPr>
            <b/>
            <sz val="9"/>
            <color indexed="81"/>
            <rFont val="돋움"/>
            <family val="3"/>
            <charset val="129"/>
          </rPr>
          <t>금액을</t>
        </r>
        <r>
          <rPr>
            <b/>
            <sz val="9"/>
            <color indexed="81"/>
            <rFont val="Tahoma"/>
            <family val="2"/>
          </rPr>
          <t xml:space="preserve"> </t>
        </r>
        <r>
          <rPr>
            <b/>
            <sz val="9"/>
            <color indexed="81"/>
            <rFont val="돋움"/>
            <family val="3"/>
            <charset val="129"/>
          </rPr>
          <t>말합니다</t>
        </r>
        <r>
          <rPr>
            <b/>
            <sz val="9"/>
            <color indexed="81"/>
            <rFont val="Tahoma"/>
            <family val="2"/>
          </rPr>
          <t xml:space="preserve">.
</t>
        </r>
        <r>
          <rPr>
            <b/>
            <sz val="9"/>
            <color indexed="81"/>
            <rFont val="돋움"/>
            <family val="3"/>
            <charset val="129"/>
          </rPr>
          <t>필요경비가</t>
        </r>
        <r>
          <rPr>
            <b/>
            <sz val="9"/>
            <color indexed="81"/>
            <rFont val="Tahoma"/>
            <family val="2"/>
          </rPr>
          <t xml:space="preserve"> </t>
        </r>
        <r>
          <rPr>
            <b/>
            <sz val="9"/>
            <color indexed="81"/>
            <rFont val="돋움"/>
            <family val="3"/>
            <charset val="129"/>
          </rPr>
          <t>없는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기타소득금액은</t>
        </r>
        <r>
          <rPr>
            <b/>
            <sz val="9"/>
            <color indexed="81"/>
            <rFont val="Tahoma"/>
            <family val="2"/>
          </rPr>
          <t xml:space="preserve"> </t>
        </r>
        <r>
          <rPr>
            <b/>
            <sz val="9"/>
            <color indexed="81"/>
            <rFont val="돋움"/>
            <family val="3"/>
            <charset val="129"/>
          </rPr>
          <t>기타소득으로</t>
        </r>
        <r>
          <rPr>
            <b/>
            <sz val="9"/>
            <color indexed="81"/>
            <rFont val="Tahoma"/>
            <family val="2"/>
          </rPr>
          <t xml:space="preserve"> </t>
        </r>
        <r>
          <rPr>
            <b/>
            <sz val="9"/>
            <color indexed="81"/>
            <rFont val="돋움"/>
            <family val="3"/>
            <charset val="129"/>
          </rPr>
          <t>지급하는</t>
        </r>
        <r>
          <rPr>
            <b/>
            <sz val="9"/>
            <color indexed="81"/>
            <rFont val="Tahoma"/>
            <family val="2"/>
          </rPr>
          <t xml:space="preserve"> </t>
        </r>
        <r>
          <rPr>
            <b/>
            <sz val="9"/>
            <color indexed="81"/>
            <rFont val="돋움"/>
            <family val="3"/>
            <charset val="129"/>
          </rPr>
          <t>금액입니다</t>
        </r>
        <r>
          <rPr>
            <b/>
            <sz val="9"/>
            <color indexed="81"/>
            <rFont val="Tahoma"/>
            <family val="2"/>
          </rPr>
          <t>.</t>
        </r>
      </text>
    </comment>
    <comment ref="AA7" authorId="1" shapeId="0" xr:uid="{00000000-0006-0000-1200-000004000000}">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C7" authorId="1" shapeId="0" xr:uid="{00000000-0006-0000-1200-000005000000}">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J7" authorId="1" shapeId="0" xr:uid="{00000000-0006-0000-1200-000006000000}">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Microsoft</author>
    <author>user</author>
  </authors>
  <commentList>
    <comment ref="A4" authorId="0" shapeId="0" xr:uid="{00000000-0006-0000-1300-000001000000}">
      <text>
        <r>
          <rPr>
            <b/>
            <sz val="9"/>
            <color indexed="81"/>
            <rFont val="Tahoma"/>
            <family val="2"/>
          </rPr>
          <t xml:space="preserve">"-" </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C6" authorId="0" shapeId="0" xr:uid="{00000000-0006-0000-1300-000002000000}">
      <text>
        <r>
          <rPr>
            <b/>
            <sz val="9"/>
            <color indexed="81"/>
            <rFont val="Tahoma"/>
            <family val="2"/>
          </rPr>
          <t>"-"</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L6" authorId="0" shapeId="0" xr:uid="{00000000-0006-0000-1300-000003000000}">
      <text>
        <r>
          <rPr>
            <b/>
            <sz val="9"/>
            <color indexed="81"/>
            <rFont val="돋움"/>
            <family val="3"/>
            <charset val="129"/>
          </rPr>
          <t>소득세법상</t>
        </r>
        <r>
          <rPr>
            <b/>
            <sz val="9"/>
            <color indexed="81"/>
            <rFont val="Tahoma"/>
            <family val="2"/>
          </rPr>
          <t xml:space="preserve"> </t>
        </r>
        <r>
          <rPr>
            <b/>
            <sz val="9"/>
            <color indexed="81"/>
            <rFont val="돋움"/>
            <family val="3"/>
            <charset val="129"/>
          </rPr>
          <t>기타소득에</t>
        </r>
        <r>
          <rPr>
            <b/>
            <sz val="9"/>
            <color indexed="81"/>
            <rFont val="Tahoma"/>
            <family val="2"/>
          </rPr>
          <t xml:space="preserve"> </t>
        </r>
        <r>
          <rPr>
            <b/>
            <sz val="9"/>
            <color indexed="81"/>
            <rFont val="돋움"/>
            <family val="3"/>
            <charset val="129"/>
          </rPr>
          <t>대해</t>
        </r>
        <r>
          <rPr>
            <b/>
            <sz val="9"/>
            <color indexed="81"/>
            <rFont val="Tahoma"/>
            <family val="2"/>
          </rPr>
          <t xml:space="preserve"> </t>
        </r>
        <r>
          <rPr>
            <b/>
            <sz val="9"/>
            <color indexed="81"/>
            <rFont val="돋움"/>
            <family val="3"/>
            <charset val="129"/>
          </rPr>
          <t>과세최저한</t>
        </r>
        <r>
          <rPr>
            <b/>
            <sz val="9"/>
            <color indexed="81"/>
            <rFont val="Tahoma"/>
            <family val="2"/>
          </rPr>
          <t xml:space="preserve"> </t>
        </r>
        <r>
          <rPr>
            <b/>
            <sz val="9"/>
            <color indexed="81"/>
            <rFont val="돋움"/>
            <family val="3"/>
            <charset val="129"/>
          </rPr>
          <t>규정이</t>
        </r>
        <r>
          <rPr>
            <b/>
            <sz val="9"/>
            <color indexed="81"/>
            <rFont val="Tahoma"/>
            <family val="2"/>
          </rPr>
          <t xml:space="preserve"> </t>
        </r>
        <r>
          <rPr>
            <b/>
            <sz val="9"/>
            <color indexed="81"/>
            <rFont val="돋움"/>
            <family val="3"/>
            <charset val="129"/>
          </rPr>
          <t>있어</t>
        </r>
        <r>
          <rPr>
            <b/>
            <sz val="9"/>
            <color indexed="81"/>
            <rFont val="Tahoma"/>
            <family val="2"/>
          </rPr>
          <t xml:space="preserve"> </t>
        </r>
        <r>
          <rPr>
            <b/>
            <sz val="9"/>
            <color indexed="81"/>
            <rFont val="돋움"/>
            <family val="3"/>
            <charset val="129"/>
          </rPr>
          <t>기타소득금액이</t>
        </r>
        <r>
          <rPr>
            <b/>
            <sz val="9"/>
            <color indexed="81"/>
            <rFont val="Tahoma"/>
            <family val="2"/>
          </rPr>
          <t xml:space="preserve"> </t>
        </r>
        <r>
          <rPr>
            <b/>
            <sz val="9"/>
            <color indexed="81"/>
            <rFont val="돋움"/>
            <family val="3"/>
            <charset val="129"/>
          </rPr>
          <t>매건마다</t>
        </r>
        <r>
          <rPr>
            <b/>
            <sz val="9"/>
            <color indexed="81"/>
            <rFont val="Tahoma"/>
            <family val="2"/>
          </rPr>
          <t xml:space="preserve"> 50,000</t>
        </r>
        <r>
          <rPr>
            <b/>
            <sz val="9"/>
            <color indexed="81"/>
            <rFont val="돋움"/>
            <family val="3"/>
            <charset val="129"/>
          </rPr>
          <t>원</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때에는</t>
        </r>
        <r>
          <rPr>
            <b/>
            <sz val="9"/>
            <color indexed="81"/>
            <rFont val="Tahoma"/>
            <family val="2"/>
          </rPr>
          <t xml:space="preserve"> </t>
        </r>
        <r>
          <rPr>
            <b/>
            <sz val="9"/>
            <color indexed="81"/>
            <rFont val="돋움"/>
            <family val="3"/>
            <charset val="129"/>
          </rPr>
          <t>소득세를</t>
        </r>
        <r>
          <rPr>
            <b/>
            <sz val="9"/>
            <color indexed="81"/>
            <rFont val="Tahoma"/>
            <family val="2"/>
          </rPr>
          <t xml:space="preserve"> </t>
        </r>
        <r>
          <rPr>
            <b/>
            <sz val="9"/>
            <color indexed="81"/>
            <rFont val="돋움"/>
            <family val="3"/>
            <charset val="129"/>
          </rPr>
          <t>부과하지</t>
        </r>
        <r>
          <rPr>
            <b/>
            <sz val="9"/>
            <color indexed="81"/>
            <rFont val="Tahoma"/>
            <family val="2"/>
          </rPr>
          <t xml:space="preserve"> </t>
        </r>
        <r>
          <rPr>
            <b/>
            <sz val="9"/>
            <color indexed="81"/>
            <rFont val="돋움"/>
            <family val="3"/>
            <charset val="129"/>
          </rPr>
          <t>않습니다</t>
        </r>
        <r>
          <rPr>
            <b/>
            <sz val="9"/>
            <color indexed="81"/>
            <rFont val="Tahoma"/>
            <family val="2"/>
          </rPr>
          <t xml:space="preserve">.
</t>
        </r>
        <r>
          <rPr>
            <b/>
            <sz val="9"/>
            <color indexed="81"/>
            <rFont val="돋움"/>
            <family val="3"/>
            <charset val="129"/>
          </rPr>
          <t>참고로</t>
        </r>
        <r>
          <rPr>
            <b/>
            <sz val="9"/>
            <color indexed="81"/>
            <rFont val="Tahoma"/>
            <family val="2"/>
          </rPr>
          <t xml:space="preserve"> </t>
        </r>
        <r>
          <rPr>
            <b/>
            <sz val="9"/>
            <color indexed="81"/>
            <rFont val="돋움"/>
            <family val="3"/>
            <charset val="129"/>
          </rPr>
          <t>기타소득금액이란</t>
        </r>
        <r>
          <rPr>
            <b/>
            <sz val="9"/>
            <color indexed="81"/>
            <rFont val="Tahoma"/>
            <family val="2"/>
          </rPr>
          <t xml:space="preserve"> </t>
        </r>
        <r>
          <rPr>
            <b/>
            <sz val="9"/>
            <color indexed="81"/>
            <rFont val="돋움"/>
            <family val="3"/>
            <charset val="129"/>
          </rPr>
          <t>기타소득에서</t>
        </r>
        <r>
          <rPr>
            <b/>
            <sz val="9"/>
            <color indexed="81"/>
            <rFont val="Tahoma"/>
            <family val="2"/>
          </rPr>
          <t xml:space="preserve"> </t>
        </r>
        <r>
          <rPr>
            <b/>
            <sz val="9"/>
            <color indexed="81"/>
            <rFont val="돋움"/>
            <family val="3"/>
            <charset val="129"/>
          </rPr>
          <t>필요경비를</t>
        </r>
        <r>
          <rPr>
            <b/>
            <sz val="9"/>
            <color indexed="81"/>
            <rFont val="Tahoma"/>
            <family val="2"/>
          </rPr>
          <t xml:space="preserve"> </t>
        </r>
        <r>
          <rPr>
            <b/>
            <sz val="9"/>
            <color indexed="81"/>
            <rFont val="돋움"/>
            <family val="3"/>
            <charset val="129"/>
          </rPr>
          <t>차감한</t>
        </r>
        <r>
          <rPr>
            <b/>
            <sz val="9"/>
            <color indexed="81"/>
            <rFont val="Tahoma"/>
            <family val="2"/>
          </rPr>
          <t xml:space="preserve"> </t>
        </r>
        <r>
          <rPr>
            <b/>
            <sz val="9"/>
            <color indexed="81"/>
            <rFont val="돋움"/>
            <family val="3"/>
            <charset val="129"/>
          </rPr>
          <t>금액을</t>
        </r>
        <r>
          <rPr>
            <b/>
            <sz val="9"/>
            <color indexed="81"/>
            <rFont val="Tahoma"/>
            <family val="2"/>
          </rPr>
          <t xml:space="preserve"> </t>
        </r>
        <r>
          <rPr>
            <b/>
            <sz val="9"/>
            <color indexed="81"/>
            <rFont val="돋움"/>
            <family val="3"/>
            <charset val="129"/>
          </rPr>
          <t>말합니다</t>
        </r>
        <r>
          <rPr>
            <b/>
            <sz val="9"/>
            <color indexed="81"/>
            <rFont val="Tahoma"/>
            <family val="2"/>
          </rPr>
          <t xml:space="preserve">.
</t>
        </r>
        <r>
          <rPr>
            <b/>
            <sz val="9"/>
            <color indexed="81"/>
            <rFont val="돋움"/>
            <family val="3"/>
            <charset val="129"/>
          </rPr>
          <t>필요경비가</t>
        </r>
        <r>
          <rPr>
            <b/>
            <sz val="9"/>
            <color indexed="81"/>
            <rFont val="Tahoma"/>
            <family val="2"/>
          </rPr>
          <t xml:space="preserve"> </t>
        </r>
        <r>
          <rPr>
            <b/>
            <sz val="9"/>
            <color indexed="81"/>
            <rFont val="돋움"/>
            <family val="3"/>
            <charset val="129"/>
          </rPr>
          <t>없는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기타소득금액은</t>
        </r>
        <r>
          <rPr>
            <b/>
            <sz val="9"/>
            <color indexed="81"/>
            <rFont val="Tahoma"/>
            <family val="2"/>
          </rPr>
          <t xml:space="preserve"> </t>
        </r>
        <r>
          <rPr>
            <b/>
            <sz val="9"/>
            <color indexed="81"/>
            <rFont val="돋움"/>
            <family val="3"/>
            <charset val="129"/>
          </rPr>
          <t>기타소득으로</t>
        </r>
        <r>
          <rPr>
            <b/>
            <sz val="9"/>
            <color indexed="81"/>
            <rFont val="Tahoma"/>
            <family val="2"/>
          </rPr>
          <t xml:space="preserve"> </t>
        </r>
        <r>
          <rPr>
            <b/>
            <sz val="9"/>
            <color indexed="81"/>
            <rFont val="돋움"/>
            <family val="3"/>
            <charset val="129"/>
          </rPr>
          <t>지급하는</t>
        </r>
        <r>
          <rPr>
            <b/>
            <sz val="9"/>
            <color indexed="81"/>
            <rFont val="Tahoma"/>
            <family val="2"/>
          </rPr>
          <t xml:space="preserve"> </t>
        </r>
        <r>
          <rPr>
            <b/>
            <sz val="9"/>
            <color indexed="81"/>
            <rFont val="돋움"/>
            <family val="3"/>
            <charset val="129"/>
          </rPr>
          <t>금액입니다</t>
        </r>
        <r>
          <rPr>
            <b/>
            <sz val="9"/>
            <color indexed="81"/>
            <rFont val="Tahoma"/>
            <family val="2"/>
          </rPr>
          <t>.</t>
        </r>
      </text>
    </comment>
    <comment ref="AA7" authorId="1" shapeId="0" xr:uid="{00000000-0006-0000-1300-000004000000}">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C7" authorId="1" shapeId="0" xr:uid="{00000000-0006-0000-1300-000005000000}">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J7" authorId="1" shapeId="0" xr:uid="{00000000-0006-0000-1300-000006000000}">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Microsoft</author>
    <author>user</author>
  </authors>
  <commentList>
    <comment ref="A4" authorId="0" shapeId="0" xr:uid="{00000000-0006-0000-1400-000001000000}">
      <text>
        <r>
          <rPr>
            <b/>
            <sz val="9"/>
            <color indexed="81"/>
            <rFont val="Tahoma"/>
            <family val="2"/>
          </rPr>
          <t xml:space="preserve">"-" </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C6" authorId="0" shapeId="0" xr:uid="{00000000-0006-0000-1400-000002000000}">
      <text>
        <r>
          <rPr>
            <b/>
            <sz val="9"/>
            <color indexed="81"/>
            <rFont val="Tahoma"/>
            <family val="2"/>
          </rPr>
          <t>"-"</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L6" authorId="0" shapeId="0" xr:uid="{00000000-0006-0000-1400-000003000000}">
      <text>
        <r>
          <rPr>
            <b/>
            <sz val="9"/>
            <color indexed="81"/>
            <rFont val="돋움"/>
            <family val="3"/>
            <charset val="129"/>
          </rPr>
          <t>소득세법상</t>
        </r>
        <r>
          <rPr>
            <b/>
            <sz val="9"/>
            <color indexed="81"/>
            <rFont val="Tahoma"/>
            <family val="2"/>
          </rPr>
          <t xml:space="preserve"> </t>
        </r>
        <r>
          <rPr>
            <b/>
            <sz val="9"/>
            <color indexed="81"/>
            <rFont val="돋움"/>
            <family val="3"/>
            <charset val="129"/>
          </rPr>
          <t>기타소득에</t>
        </r>
        <r>
          <rPr>
            <b/>
            <sz val="9"/>
            <color indexed="81"/>
            <rFont val="Tahoma"/>
            <family val="2"/>
          </rPr>
          <t xml:space="preserve"> </t>
        </r>
        <r>
          <rPr>
            <b/>
            <sz val="9"/>
            <color indexed="81"/>
            <rFont val="돋움"/>
            <family val="3"/>
            <charset val="129"/>
          </rPr>
          <t>대해</t>
        </r>
        <r>
          <rPr>
            <b/>
            <sz val="9"/>
            <color indexed="81"/>
            <rFont val="Tahoma"/>
            <family val="2"/>
          </rPr>
          <t xml:space="preserve"> </t>
        </r>
        <r>
          <rPr>
            <b/>
            <sz val="9"/>
            <color indexed="81"/>
            <rFont val="돋움"/>
            <family val="3"/>
            <charset val="129"/>
          </rPr>
          <t>과세최저한</t>
        </r>
        <r>
          <rPr>
            <b/>
            <sz val="9"/>
            <color indexed="81"/>
            <rFont val="Tahoma"/>
            <family val="2"/>
          </rPr>
          <t xml:space="preserve"> </t>
        </r>
        <r>
          <rPr>
            <b/>
            <sz val="9"/>
            <color indexed="81"/>
            <rFont val="돋움"/>
            <family val="3"/>
            <charset val="129"/>
          </rPr>
          <t>규정이</t>
        </r>
        <r>
          <rPr>
            <b/>
            <sz val="9"/>
            <color indexed="81"/>
            <rFont val="Tahoma"/>
            <family val="2"/>
          </rPr>
          <t xml:space="preserve"> </t>
        </r>
        <r>
          <rPr>
            <b/>
            <sz val="9"/>
            <color indexed="81"/>
            <rFont val="돋움"/>
            <family val="3"/>
            <charset val="129"/>
          </rPr>
          <t>있어</t>
        </r>
        <r>
          <rPr>
            <b/>
            <sz val="9"/>
            <color indexed="81"/>
            <rFont val="Tahoma"/>
            <family val="2"/>
          </rPr>
          <t xml:space="preserve"> </t>
        </r>
        <r>
          <rPr>
            <b/>
            <sz val="9"/>
            <color indexed="81"/>
            <rFont val="돋움"/>
            <family val="3"/>
            <charset val="129"/>
          </rPr>
          <t>기타소득금액이</t>
        </r>
        <r>
          <rPr>
            <b/>
            <sz val="9"/>
            <color indexed="81"/>
            <rFont val="Tahoma"/>
            <family val="2"/>
          </rPr>
          <t xml:space="preserve"> </t>
        </r>
        <r>
          <rPr>
            <b/>
            <sz val="9"/>
            <color indexed="81"/>
            <rFont val="돋움"/>
            <family val="3"/>
            <charset val="129"/>
          </rPr>
          <t>매건마다</t>
        </r>
        <r>
          <rPr>
            <b/>
            <sz val="9"/>
            <color indexed="81"/>
            <rFont val="Tahoma"/>
            <family val="2"/>
          </rPr>
          <t xml:space="preserve"> 50,000</t>
        </r>
        <r>
          <rPr>
            <b/>
            <sz val="9"/>
            <color indexed="81"/>
            <rFont val="돋움"/>
            <family val="3"/>
            <charset val="129"/>
          </rPr>
          <t>원</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때에는</t>
        </r>
        <r>
          <rPr>
            <b/>
            <sz val="9"/>
            <color indexed="81"/>
            <rFont val="Tahoma"/>
            <family val="2"/>
          </rPr>
          <t xml:space="preserve"> </t>
        </r>
        <r>
          <rPr>
            <b/>
            <sz val="9"/>
            <color indexed="81"/>
            <rFont val="돋움"/>
            <family val="3"/>
            <charset val="129"/>
          </rPr>
          <t>소득세를</t>
        </r>
        <r>
          <rPr>
            <b/>
            <sz val="9"/>
            <color indexed="81"/>
            <rFont val="Tahoma"/>
            <family val="2"/>
          </rPr>
          <t xml:space="preserve"> </t>
        </r>
        <r>
          <rPr>
            <b/>
            <sz val="9"/>
            <color indexed="81"/>
            <rFont val="돋움"/>
            <family val="3"/>
            <charset val="129"/>
          </rPr>
          <t>부과하지</t>
        </r>
        <r>
          <rPr>
            <b/>
            <sz val="9"/>
            <color indexed="81"/>
            <rFont val="Tahoma"/>
            <family val="2"/>
          </rPr>
          <t xml:space="preserve"> </t>
        </r>
        <r>
          <rPr>
            <b/>
            <sz val="9"/>
            <color indexed="81"/>
            <rFont val="돋움"/>
            <family val="3"/>
            <charset val="129"/>
          </rPr>
          <t>않습니다</t>
        </r>
        <r>
          <rPr>
            <b/>
            <sz val="9"/>
            <color indexed="81"/>
            <rFont val="Tahoma"/>
            <family val="2"/>
          </rPr>
          <t xml:space="preserve">.
</t>
        </r>
        <r>
          <rPr>
            <b/>
            <sz val="9"/>
            <color indexed="81"/>
            <rFont val="돋움"/>
            <family val="3"/>
            <charset val="129"/>
          </rPr>
          <t>참고로</t>
        </r>
        <r>
          <rPr>
            <b/>
            <sz val="9"/>
            <color indexed="81"/>
            <rFont val="Tahoma"/>
            <family val="2"/>
          </rPr>
          <t xml:space="preserve"> </t>
        </r>
        <r>
          <rPr>
            <b/>
            <sz val="9"/>
            <color indexed="81"/>
            <rFont val="돋움"/>
            <family val="3"/>
            <charset val="129"/>
          </rPr>
          <t>기타소득금액이란</t>
        </r>
        <r>
          <rPr>
            <b/>
            <sz val="9"/>
            <color indexed="81"/>
            <rFont val="Tahoma"/>
            <family val="2"/>
          </rPr>
          <t xml:space="preserve"> </t>
        </r>
        <r>
          <rPr>
            <b/>
            <sz val="9"/>
            <color indexed="81"/>
            <rFont val="돋움"/>
            <family val="3"/>
            <charset val="129"/>
          </rPr>
          <t>기타소득에서</t>
        </r>
        <r>
          <rPr>
            <b/>
            <sz val="9"/>
            <color indexed="81"/>
            <rFont val="Tahoma"/>
            <family val="2"/>
          </rPr>
          <t xml:space="preserve"> </t>
        </r>
        <r>
          <rPr>
            <b/>
            <sz val="9"/>
            <color indexed="81"/>
            <rFont val="돋움"/>
            <family val="3"/>
            <charset val="129"/>
          </rPr>
          <t>필요경비를</t>
        </r>
        <r>
          <rPr>
            <b/>
            <sz val="9"/>
            <color indexed="81"/>
            <rFont val="Tahoma"/>
            <family val="2"/>
          </rPr>
          <t xml:space="preserve"> </t>
        </r>
        <r>
          <rPr>
            <b/>
            <sz val="9"/>
            <color indexed="81"/>
            <rFont val="돋움"/>
            <family val="3"/>
            <charset val="129"/>
          </rPr>
          <t>차감한</t>
        </r>
        <r>
          <rPr>
            <b/>
            <sz val="9"/>
            <color indexed="81"/>
            <rFont val="Tahoma"/>
            <family val="2"/>
          </rPr>
          <t xml:space="preserve"> </t>
        </r>
        <r>
          <rPr>
            <b/>
            <sz val="9"/>
            <color indexed="81"/>
            <rFont val="돋움"/>
            <family val="3"/>
            <charset val="129"/>
          </rPr>
          <t>금액을</t>
        </r>
        <r>
          <rPr>
            <b/>
            <sz val="9"/>
            <color indexed="81"/>
            <rFont val="Tahoma"/>
            <family val="2"/>
          </rPr>
          <t xml:space="preserve"> </t>
        </r>
        <r>
          <rPr>
            <b/>
            <sz val="9"/>
            <color indexed="81"/>
            <rFont val="돋움"/>
            <family val="3"/>
            <charset val="129"/>
          </rPr>
          <t>말합니다</t>
        </r>
        <r>
          <rPr>
            <b/>
            <sz val="9"/>
            <color indexed="81"/>
            <rFont val="Tahoma"/>
            <family val="2"/>
          </rPr>
          <t xml:space="preserve">.
</t>
        </r>
        <r>
          <rPr>
            <b/>
            <sz val="9"/>
            <color indexed="81"/>
            <rFont val="돋움"/>
            <family val="3"/>
            <charset val="129"/>
          </rPr>
          <t>필요경비가</t>
        </r>
        <r>
          <rPr>
            <b/>
            <sz val="9"/>
            <color indexed="81"/>
            <rFont val="Tahoma"/>
            <family val="2"/>
          </rPr>
          <t xml:space="preserve"> </t>
        </r>
        <r>
          <rPr>
            <b/>
            <sz val="9"/>
            <color indexed="81"/>
            <rFont val="돋움"/>
            <family val="3"/>
            <charset val="129"/>
          </rPr>
          <t>없는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기타소득금액은</t>
        </r>
        <r>
          <rPr>
            <b/>
            <sz val="9"/>
            <color indexed="81"/>
            <rFont val="Tahoma"/>
            <family val="2"/>
          </rPr>
          <t xml:space="preserve"> </t>
        </r>
        <r>
          <rPr>
            <b/>
            <sz val="9"/>
            <color indexed="81"/>
            <rFont val="돋움"/>
            <family val="3"/>
            <charset val="129"/>
          </rPr>
          <t>기타소득으로</t>
        </r>
        <r>
          <rPr>
            <b/>
            <sz val="9"/>
            <color indexed="81"/>
            <rFont val="Tahoma"/>
            <family val="2"/>
          </rPr>
          <t xml:space="preserve"> </t>
        </r>
        <r>
          <rPr>
            <b/>
            <sz val="9"/>
            <color indexed="81"/>
            <rFont val="돋움"/>
            <family val="3"/>
            <charset val="129"/>
          </rPr>
          <t>지급하는</t>
        </r>
        <r>
          <rPr>
            <b/>
            <sz val="9"/>
            <color indexed="81"/>
            <rFont val="Tahoma"/>
            <family val="2"/>
          </rPr>
          <t xml:space="preserve"> </t>
        </r>
        <r>
          <rPr>
            <b/>
            <sz val="9"/>
            <color indexed="81"/>
            <rFont val="돋움"/>
            <family val="3"/>
            <charset val="129"/>
          </rPr>
          <t>금액입니다</t>
        </r>
        <r>
          <rPr>
            <b/>
            <sz val="9"/>
            <color indexed="81"/>
            <rFont val="Tahoma"/>
            <family val="2"/>
          </rPr>
          <t>.</t>
        </r>
      </text>
    </comment>
    <comment ref="AA7" authorId="1" shapeId="0" xr:uid="{00000000-0006-0000-1400-000004000000}">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C7" authorId="1" shapeId="0" xr:uid="{00000000-0006-0000-1400-000005000000}">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J7" authorId="1" shapeId="0" xr:uid="{00000000-0006-0000-1400-000006000000}">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List>
</comments>
</file>

<file path=xl/sharedStrings.xml><?xml version="1.0" encoding="utf-8"?>
<sst xmlns="http://schemas.openxmlformats.org/spreadsheetml/2006/main" count="1452" uniqueCount="605">
  <si>
    <t>업종코드</t>
    <phoneticPr fontId="2" type="noConversion"/>
  </si>
  <si>
    <t>종목</t>
    <phoneticPr fontId="2" type="noConversion"/>
  </si>
  <si>
    <t>저술가</t>
    <phoneticPr fontId="2" type="noConversion"/>
  </si>
  <si>
    <t>작곡가</t>
    <phoneticPr fontId="2" type="noConversion"/>
  </si>
  <si>
    <t>배우</t>
    <phoneticPr fontId="2" type="noConversion"/>
  </si>
  <si>
    <t>모델</t>
    <phoneticPr fontId="2" type="noConversion"/>
  </si>
  <si>
    <t>화가관련</t>
    <phoneticPr fontId="2" type="noConversion"/>
  </si>
  <si>
    <t>가수</t>
    <phoneticPr fontId="2" type="noConversion"/>
  </si>
  <si>
    <t>940100</t>
    <phoneticPr fontId="2" type="noConversion"/>
  </si>
  <si>
    <t>940200</t>
    <phoneticPr fontId="2" type="noConversion"/>
  </si>
  <si>
    <t>940301</t>
    <phoneticPr fontId="2" type="noConversion"/>
  </si>
  <si>
    <t>940302</t>
    <phoneticPr fontId="2" type="noConversion"/>
  </si>
  <si>
    <t>940303</t>
    <phoneticPr fontId="2" type="noConversion"/>
  </si>
  <si>
    <t>940304</t>
    <phoneticPr fontId="2" type="noConversion"/>
  </si>
  <si>
    <t>940305</t>
    <phoneticPr fontId="2" type="noConversion"/>
  </si>
  <si>
    <t>940500</t>
    <phoneticPr fontId="2" type="noConversion"/>
  </si>
  <si>
    <t>940600</t>
    <phoneticPr fontId="2" type="noConversion"/>
  </si>
  <si>
    <t>940901</t>
    <phoneticPr fontId="2" type="noConversion"/>
  </si>
  <si>
    <t>940902</t>
    <phoneticPr fontId="2" type="noConversion"/>
  </si>
  <si>
    <t>940903</t>
    <phoneticPr fontId="2" type="noConversion"/>
  </si>
  <si>
    <t>성악가</t>
    <phoneticPr fontId="2" type="noConversion"/>
  </si>
  <si>
    <t>연예보조</t>
    <phoneticPr fontId="2" type="noConversion"/>
  </si>
  <si>
    <t>자문.고문</t>
    <phoneticPr fontId="2" type="noConversion"/>
  </si>
  <si>
    <t>바둑기사</t>
    <phoneticPr fontId="2" type="noConversion"/>
  </si>
  <si>
    <t>꽃꽃이교사</t>
    <phoneticPr fontId="2" type="noConversion"/>
  </si>
  <si>
    <t>학원강사</t>
    <phoneticPr fontId="2" type="noConversion"/>
  </si>
  <si>
    <t>940904</t>
    <phoneticPr fontId="2" type="noConversion"/>
  </si>
  <si>
    <t>940905</t>
    <phoneticPr fontId="2" type="noConversion"/>
  </si>
  <si>
    <t>940906</t>
    <phoneticPr fontId="2" type="noConversion"/>
  </si>
  <si>
    <t>940907</t>
    <phoneticPr fontId="2" type="noConversion"/>
  </si>
  <si>
    <t>940908</t>
    <phoneticPr fontId="2" type="noConversion"/>
  </si>
  <si>
    <t>940909</t>
    <phoneticPr fontId="2" type="noConversion"/>
  </si>
  <si>
    <t>직업운동가</t>
    <phoneticPr fontId="2" type="noConversion"/>
  </si>
  <si>
    <t>유흥접객원</t>
    <phoneticPr fontId="2" type="noConversion"/>
  </si>
  <si>
    <t>보험설계</t>
    <phoneticPr fontId="2" type="noConversion"/>
  </si>
  <si>
    <t>음료배달</t>
    <phoneticPr fontId="2" type="noConversion"/>
  </si>
  <si>
    <t>방판.외판</t>
    <phoneticPr fontId="2" type="noConversion"/>
  </si>
  <si>
    <t>컴퓨터프로그래머등</t>
    <phoneticPr fontId="2" type="noConversion"/>
  </si>
  <si>
    <t>940910</t>
    <phoneticPr fontId="2" type="noConversion"/>
  </si>
  <si>
    <t>940911</t>
    <phoneticPr fontId="2" type="noConversion"/>
  </si>
  <si>
    <t>940912</t>
    <phoneticPr fontId="2" type="noConversion"/>
  </si>
  <si>
    <t>940913</t>
    <phoneticPr fontId="2" type="noConversion"/>
  </si>
  <si>
    <t>940914</t>
    <phoneticPr fontId="2" type="noConversion"/>
  </si>
  <si>
    <t>940915</t>
    <phoneticPr fontId="2" type="noConversion"/>
  </si>
  <si>
    <t>다단계판매</t>
    <phoneticPr fontId="2" type="noConversion"/>
  </si>
  <si>
    <t>기타모집수당</t>
    <phoneticPr fontId="2" type="noConversion"/>
  </si>
  <si>
    <t>간병인</t>
    <phoneticPr fontId="2" type="noConversion"/>
  </si>
  <si>
    <t>대리운전</t>
    <phoneticPr fontId="2" type="noConversion"/>
  </si>
  <si>
    <t>캐디</t>
    <phoneticPr fontId="2" type="noConversion"/>
  </si>
  <si>
    <t>목욕관리사</t>
    <phoneticPr fontId="2" type="noConversion"/>
  </si>
  <si>
    <t>940916</t>
    <phoneticPr fontId="2" type="noConversion"/>
  </si>
  <si>
    <t>940917</t>
    <phoneticPr fontId="2" type="noConversion"/>
  </si>
  <si>
    <t>940918</t>
    <phoneticPr fontId="2" type="noConversion"/>
  </si>
  <si>
    <t>940919</t>
    <phoneticPr fontId="2" type="noConversion"/>
  </si>
  <si>
    <t>851101</t>
    <phoneticPr fontId="2" type="noConversion"/>
  </si>
  <si>
    <t>행사도우미</t>
    <phoneticPr fontId="2" type="noConversion"/>
  </si>
  <si>
    <t>심부름용역</t>
    <phoneticPr fontId="2" type="noConversion"/>
  </si>
  <si>
    <t>퀵서비스</t>
    <phoneticPr fontId="2" type="noConversion"/>
  </si>
  <si>
    <t>물품배달</t>
    <phoneticPr fontId="2" type="noConversion"/>
  </si>
  <si>
    <t>병의원</t>
    <phoneticPr fontId="2" type="noConversion"/>
  </si>
  <si>
    <t>월</t>
    <phoneticPr fontId="2" type="noConversion"/>
  </si>
  <si>
    <t>일</t>
    <phoneticPr fontId="2" type="noConversion"/>
  </si>
  <si>
    <t>연</t>
    <phoneticPr fontId="2" type="noConversion"/>
  </si>
  <si>
    <t>차가감 실지급액</t>
    <phoneticPr fontId="2" type="noConversion"/>
  </si>
  <si>
    <t>원 천 징 수 세 액</t>
    <phoneticPr fontId="2" type="noConversion"/>
  </si>
  <si>
    <t xml:space="preserve"> ※ 작성방법 참조</t>
    <phoneticPr fontId="2" type="noConversion"/>
  </si>
  <si>
    <t>소득자</t>
    <phoneticPr fontId="2" type="noConversion"/>
  </si>
  <si>
    <t>⑥</t>
    <phoneticPr fontId="2" type="noConversion"/>
  </si>
  <si>
    <t>⑧</t>
    <phoneticPr fontId="2" type="noConversion"/>
  </si>
  <si>
    <t>⑨</t>
    <phoneticPr fontId="2" type="noConversion"/>
  </si>
  <si>
    <t>⑪</t>
    <phoneticPr fontId="2" type="noConversion"/>
  </si>
  <si>
    <t>상호</t>
    <phoneticPr fontId="2" type="noConversion"/>
  </si>
  <si>
    <t>사업장소재지</t>
    <phoneticPr fontId="2" type="noConversion"/>
  </si>
  <si>
    <t>성명</t>
    <phoneticPr fontId="2" type="noConversion"/>
  </si>
  <si>
    <t>주소</t>
    <phoneticPr fontId="2" type="noConversion"/>
  </si>
  <si>
    <t>⑩</t>
    <phoneticPr fontId="2" type="noConversion"/>
  </si>
  <si>
    <t>주민등록번호</t>
    <phoneticPr fontId="2" type="noConversion"/>
  </si>
  <si>
    <t>⑦</t>
    <phoneticPr fontId="2" type="noConversion"/>
  </si>
  <si>
    <t>징    수
의무자</t>
    <phoneticPr fontId="2" type="noConversion"/>
  </si>
  <si>
    <t>①</t>
    <phoneticPr fontId="2" type="noConversion"/>
  </si>
  <si>
    <t>④</t>
    <phoneticPr fontId="2" type="noConversion"/>
  </si>
  <si>
    <t>주민(법인)등록번호</t>
    <phoneticPr fontId="2" type="noConversion"/>
  </si>
  <si>
    <t>②</t>
    <phoneticPr fontId="2" type="noConversion"/>
  </si>
  <si>
    <t>법인명 또는 상호</t>
    <phoneticPr fontId="2" type="noConversion"/>
  </si>
  <si>
    <t>⑤</t>
    <phoneticPr fontId="2" type="noConversion"/>
  </si>
  <si>
    <t>소재지 또는 주소</t>
    <phoneticPr fontId="2" type="noConversion"/>
  </si>
  <si>
    <t>③</t>
    <phoneticPr fontId="2" type="noConversion"/>
  </si>
  <si>
    <t>성   명</t>
    <phoneticPr fontId="2" type="noConversion"/>
  </si>
  <si>
    <t>년</t>
    <phoneticPr fontId="2" type="noConversion"/>
  </si>
  <si>
    <t>거주
지국</t>
    <phoneticPr fontId="2" type="noConversion"/>
  </si>
  <si>
    <t>거주지국
코      드</t>
    <phoneticPr fontId="2" type="noConversion"/>
  </si>
  <si>
    <t>귀속
연도</t>
    <phoneticPr fontId="2" type="noConversion"/>
  </si>
  <si>
    <t>외국인9</t>
    <phoneticPr fontId="2" type="noConversion"/>
  </si>
  <si>
    <t>( 소 득 자 보 관 용 )</t>
    <phoneticPr fontId="2" type="noConversion"/>
  </si>
  <si>
    <t>내.외국인</t>
    <phoneticPr fontId="2" type="noConversion"/>
  </si>
  <si>
    <t>⑫ 업종구분</t>
    <phoneticPr fontId="2" type="noConversion"/>
  </si>
  <si>
    <t>⑬ 지 급</t>
    <phoneticPr fontId="2" type="noConversion"/>
  </si>
  <si>
    <t>⑭ 소득귀속</t>
    <phoneticPr fontId="2" type="noConversion"/>
  </si>
  <si>
    <t>⑮ 지급총액</t>
    <phoneticPr fontId="2" type="noConversion"/>
  </si>
  <si>
    <r>
      <t xml:space="preserve">(16)
</t>
    </r>
    <r>
      <rPr>
        <sz val="10"/>
        <color indexed="8"/>
        <rFont val="굴림"/>
        <family val="3"/>
        <charset val="129"/>
      </rPr>
      <t>세율</t>
    </r>
    <phoneticPr fontId="2" type="noConversion"/>
  </si>
  <si>
    <r>
      <rPr>
        <sz val="6"/>
        <color indexed="8"/>
        <rFont val="굴림"/>
        <family val="3"/>
        <charset val="129"/>
      </rPr>
      <t>(17)</t>
    </r>
    <r>
      <rPr>
        <sz val="10"/>
        <color indexed="8"/>
        <rFont val="굴림"/>
        <family val="3"/>
        <charset val="129"/>
      </rPr>
      <t xml:space="preserve"> 소득세</t>
    </r>
    <phoneticPr fontId="2" type="noConversion"/>
  </si>
  <si>
    <r>
      <rPr>
        <sz val="6"/>
        <color indexed="8"/>
        <rFont val="굴림"/>
        <family val="3"/>
        <charset val="129"/>
      </rPr>
      <t>(19)</t>
    </r>
    <r>
      <rPr>
        <sz val="10"/>
        <color indexed="8"/>
        <rFont val="굴림"/>
        <family val="3"/>
        <charset val="129"/>
      </rPr>
      <t xml:space="preserve"> 계</t>
    </r>
    <phoneticPr fontId="2" type="noConversion"/>
  </si>
  <si>
    <t>위의 원천징수세액(수입금액)을 정히 영수(지급)합니다.</t>
    <phoneticPr fontId="2" type="noConversion"/>
  </si>
  <si>
    <t>징수(보고)의무자</t>
    <phoneticPr fontId="2" type="noConversion"/>
  </si>
  <si>
    <t>(서명 또는 인)</t>
    <phoneticPr fontId="2" type="noConversion"/>
  </si>
  <si>
    <t>귀하</t>
    <phoneticPr fontId="2" type="noConversion"/>
  </si>
  <si>
    <t>※ 작성방법</t>
    <phoneticPr fontId="2" type="noConversion"/>
  </si>
  <si>
    <t xml:space="preserve">    용하여야 합니다.</t>
    <phoneticPr fontId="2" type="noConversion"/>
  </si>
  <si>
    <t>2. 세액이 소액부징수에 해당하는 경우에는 (17).(18).(19)란에 세액 「0」으로 기재합니다.</t>
    <phoneticPr fontId="2" type="noConversion"/>
  </si>
  <si>
    <t>210mm x 297mm (신문용지 54g/㎟(재활용품))</t>
    <phoneticPr fontId="2" type="noConversion"/>
  </si>
  <si>
    <t>v</t>
    <phoneticPr fontId="2" type="noConversion"/>
  </si>
  <si>
    <t>v</t>
    <phoneticPr fontId="2" type="noConversion"/>
  </si>
  <si>
    <t>사업자등록번호</t>
    <phoneticPr fontId="2" type="noConversion"/>
  </si>
  <si>
    <t>계</t>
    <phoneticPr fontId="2" type="noConversion"/>
  </si>
  <si>
    <t>[별지 제28호서식(2)]</t>
    <phoneticPr fontId="2" type="noConversion"/>
  </si>
  <si>
    <t>내국인1</t>
    <phoneticPr fontId="2" type="noConversion"/>
  </si>
  <si>
    <t>[별지 제28호서식(4)] (2010.4.30 개정)</t>
    <phoneticPr fontId="2" type="noConversion"/>
  </si>
  <si>
    <t>거주자의 기타소득 원천징수영수증</t>
    <phoneticPr fontId="2" type="noConversion"/>
  </si>
  <si>
    <t>거주자의 기타소득 지  급  명 세 서</t>
    <phoneticPr fontId="2" type="noConversion"/>
  </si>
  <si>
    <t>(</t>
    <phoneticPr fontId="2" type="noConversion"/>
  </si>
  <si>
    <t xml:space="preserve"> 소득자 보관용</t>
    <phoneticPr fontId="2" type="noConversion"/>
  </si>
  <si>
    <t>v</t>
    <phoneticPr fontId="2" type="noConversion"/>
  </si>
  <si>
    <t xml:space="preserve"> 발행자 보관용</t>
    <phoneticPr fontId="2" type="noConversion"/>
  </si>
  <si>
    <t>)</t>
    <phoneticPr fontId="2" type="noConversion"/>
  </si>
  <si>
    <t>소득자 구분</t>
    <phoneticPr fontId="2" type="noConversion"/>
  </si>
  <si>
    <t>내국인 1
외국인 9</t>
    <phoneticPr fontId="2" type="noConversion"/>
  </si>
  <si>
    <t>주민(사업자)등록번호</t>
    <phoneticPr fontId="2" type="noConversion"/>
  </si>
  <si>
    <t>제외)</t>
    <phoneticPr fontId="2" type="noConversion"/>
  </si>
  <si>
    <t>제외)</t>
    <phoneticPr fontId="2" type="noConversion"/>
  </si>
  <si>
    <t>(</t>
    <phoneticPr fontId="2" type="noConversion"/>
  </si>
  <si>
    <t>~</t>
    <phoneticPr fontId="2" type="noConversion"/>
  </si>
  <si>
    <t xml:space="preserve"> 원고료 등</t>
    <phoneticPr fontId="2" type="noConversion"/>
  </si>
  <si>
    <r>
      <t xml:space="preserve">⑨소득구분
   코       드
</t>
    </r>
    <r>
      <rPr>
        <sz val="9"/>
        <color indexed="8"/>
        <rFont val="굴림"/>
        <family val="3"/>
        <charset val="129"/>
      </rPr>
      <t>* 해당코드에 
v표시</t>
    </r>
    <phoneticPr fontId="2" type="noConversion"/>
  </si>
  <si>
    <t xml:space="preserve"> 필요경비 없는 기타소득(</t>
    <phoneticPr fontId="2" type="noConversion"/>
  </si>
  <si>
    <t xml:space="preserve"> 연금저축,소기업소상공인공제부금해지 소득</t>
    <phoneticPr fontId="2" type="noConversion"/>
  </si>
  <si>
    <t xml:space="preserve"> 상금 및 부상</t>
    <phoneticPr fontId="2" type="noConversion"/>
  </si>
  <si>
    <t xml:space="preserve"> 강연료 등</t>
    <phoneticPr fontId="2" type="noConversion"/>
  </si>
  <si>
    <t xml:space="preserve"> 광업권 등</t>
    <phoneticPr fontId="2" type="noConversion"/>
  </si>
  <si>
    <t xml:space="preserve"> 지역권 등</t>
    <phoneticPr fontId="2" type="noConversion"/>
  </si>
  <si>
    <t xml:space="preserve"> 주택입주지체상금</t>
    <phoneticPr fontId="2" type="noConversion"/>
  </si>
  <si>
    <t xml:space="preserve"> 비과세 기타소득</t>
    <phoneticPr fontId="2" type="noConversion"/>
  </si>
  <si>
    <t xml:space="preserve"> 분리과세 기타소득</t>
    <phoneticPr fontId="2" type="noConversion"/>
  </si>
  <si>
    <t xml:space="preserve"> 그 밖에 필요경비 있는 기타소득</t>
    <phoneticPr fontId="2" type="noConversion"/>
  </si>
  <si>
    <t>⑩ 지 급</t>
    <phoneticPr fontId="2" type="noConversion"/>
  </si>
  <si>
    <t>⑪소득귀속</t>
    <phoneticPr fontId="2" type="noConversion"/>
  </si>
  <si>
    <t>⑫지급총액</t>
    <phoneticPr fontId="2" type="noConversion"/>
  </si>
  <si>
    <t>⑬필요경비</t>
    <phoneticPr fontId="2" type="noConversion"/>
  </si>
  <si>
    <r>
      <t xml:space="preserve">⑮
</t>
    </r>
    <r>
      <rPr>
        <sz val="8"/>
        <color indexed="8"/>
        <rFont val="굴림"/>
        <family val="3"/>
        <charset val="129"/>
      </rPr>
      <t>세율</t>
    </r>
    <phoneticPr fontId="2" type="noConversion"/>
  </si>
  <si>
    <t>(18)지방소득세</t>
    <phoneticPr fontId="2" type="noConversion"/>
  </si>
  <si>
    <t>⑭소득금액</t>
    <phoneticPr fontId="2" type="noConversion"/>
  </si>
  <si>
    <t>원    천    징    수    세    액</t>
    <phoneticPr fontId="2" type="noConversion"/>
  </si>
  <si>
    <r>
      <rPr>
        <sz val="6"/>
        <color indexed="8"/>
        <rFont val="굴림"/>
        <family val="3"/>
        <charset val="129"/>
      </rPr>
      <t>(16)</t>
    </r>
    <r>
      <rPr>
        <sz val="8"/>
        <color indexed="8"/>
        <rFont val="굴림"/>
        <family val="3"/>
        <charset val="129"/>
      </rPr>
      <t xml:space="preserve">
소득세</t>
    </r>
    <phoneticPr fontId="2" type="noConversion"/>
  </si>
  <si>
    <r>
      <rPr>
        <sz val="6"/>
        <color indexed="8"/>
        <rFont val="굴림"/>
        <family val="3"/>
        <charset val="129"/>
      </rPr>
      <t>(17)</t>
    </r>
    <r>
      <rPr>
        <sz val="8"/>
        <color indexed="8"/>
        <rFont val="굴림"/>
        <family val="3"/>
        <charset val="129"/>
      </rPr>
      <t xml:space="preserve">
법인세</t>
    </r>
    <phoneticPr fontId="2" type="noConversion"/>
  </si>
  <si>
    <r>
      <rPr>
        <sz val="6"/>
        <color indexed="8"/>
        <rFont val="굴림"/>
        <family val="3"/>
        <charset val="129"/>
      </rPr>
      <t>(18)</t>
    </r>
    <r>
      <rPr>
        <sz val="8"/>
        <color indexed="8"/>
        <rFont val="굴림"/>
        <family val="3"/>
        <charset val="129"/>
      </rPr>
      <t xml:space="preserve">
지방소득세</t>
    </r>
    <phoneticPr fontId="2" type="noConversion"/>
  </si>
  <si>
    <r>
      <rPr>
        <sz val="6"/>
        <color indexed="8"/>
        <rFont val="굴림"/>
        <family val="3"/>
        <charset val="129"/>
      </rPr>
      <t>(19)</t>
    </r>
    <r>
      <rPr>
        <sz val="8"/>
        <color indexed="8"/>
        <rFont val="굴림"/>
        <family val="3"/>
        <charset val="129"/>
      </rPr>
      <t xml:space="preserve">
농특세</t>
    </r>
    <phoneticPr fontId="2" type="noConversion"/>
  </si>
  <si>
    <r>
      <rPr>
        <sz val="6"/>
        <color indexed="8"/>
        <rFont val="굴림"/>
        <family val="3"/>
        <charset val="129"/>
      </rPr>
      <t>(20)</t>
    </r>
    <r>
      <rPr>
        <sz val="8"/>
        <color indexed="8"/>
        <rFont val="굴림"/>
        <family val="3"/>
        <charset val="129"/>
      </rPr>
      <t xml:space="preserve">
계</t>
    </r>
    <phoneticPr fontId="2" type="noConversion"/>
  </si>
  <si>
    <t>3. ⑫업종구분란에는 소득자의 업종에 해당하는 아래의 업종코드를 기재하여야 합니다.</t>
    <phoneticPr fontId="2" type="noConversion"/>
  </si>
  <si>
    <t>1. 이서식은 거주자가 기타소득을 지급하는 경우에 사용하며, 이자,배당소득원천징수영수증</t>
    <phoneticPr fontId="2" type="noConversion"/>
  </si>
  <si>
    <t xml:space="preserve">   [별지 제23호서식(1)]의 작성방법과 같습니다.</t>
    <phoneticPr fontId="2" type="noConversion"/>
  </si>
  <si>
    <t>2. 징수의무자란의 ④주민(법인)등록번호는 소득자 보관용에는 적지 않습니다.</t>
    <phoneticPr fontId="2" type="noConversion"/>
  </si>
  <si>
    <t xml:space="preserve">    세액을 "0" 으로 적습니다.</t>
    <phoneticPr fontId="2" type="noConversion"/>
  </si>
  <si>
    <t>297mm x 210mm (일반용지 60g/㎟(재활용품))</t>
    <phoneticPr fontId="2" type="noConversion"/>
  </si>
  <si>
    <r>
      <t xml:space="preserve">3. </t>
    </r>
    <r>
      <rPr>
        <sz val="6"/>
        <color indexed="8"/>
        <rFont val="굴림"/>
        <family val="3"/>
        <charset val="129"/>
      </rPr>
      <t>(16)</t>
    </r>
    <r>
      <rPr>
        <sz val="9"/>
        <color indexed="8"/>
        <rFont val="굴림"/>
        <family val="3"/>
        <charset val="129"/>
      </rPr>
      <t xml:space="preserve"> 란 부터 </t>
    </r>
    <r>
      <rPr>
        <sz val="6"/>
        <color indexed="8"/>
        <rFont val="굴림"/>
        <family val="3"/>
        <charset val="129"/>
      </rPr>
      <t>(19)</t>
    </r>
    <r>
      <rPr>
        <sz val="9"/>
        <color indexed="8"/>
        <rFont val="굴림"/>
        <family val="3"/>
        <charset val="129"/>
      </rPr>
      <t xml:space="preserve"> 란까지 중 세액이 소액부징수(1천원 미만을 말합니다)에 해당하는 경우에는</t>
    </r>
    <phoneticPr fontId="2" type="noConversion"/>
  </si>
  <si>
    <t xml:space="preserve"> ※ 작성방법</t>
    <phoneticPr fontId="2" type="noConversion"/>
  </si>
  <si>
    <t>코드</t>
  </si>
  <si>
    <t>소득구분</t>
  </si>
  <si>
    <t> 비과세 기타소득</t>
  </si>
  <si>
    <t> 분리과세 기타소득</t>
  </si>
  <si>
    <t> 연금저축, 소기업소상공인공제부금해지 소득</t>
  </si>
  <si>
    <t> 필요경비 없는 기타소득(코드 63 제외)</t>
  </si>
  <si>
    <t> 그 밖에 필요경비 있는 기타소득 (코드 68ㆍ69ㆍ71~76 제외)</t>
  </si>
  <si>
    <t>1. 이 서식은 거주자에게 기타소득을 지급하는 경우 작성하며, ⑭소득구분코드란은 아래와 같이 구분하여 해당코드</t>
    <phoneticPr fontId="2" type="noConversion"/>
  </si>
  <si>
    <t>를 적습니다.</t>
    <phoneticPr fontId="2" type="noConversion"/>
  </si>
  <si>
    <t>「공익법인의 설립ㆍ운영에 관한 법률」의 적용을 받는 공익법인이 주무관청의 승인을 받아 시상하는 상금 및 부상과 다수가 순위 경쟁하는 대회에서 입상자가 받는 상금 및 부상(이하 ‘상금 및 부상’이라고 함)</t>
  </si>
  <si>
    <t>광업권ㆍ어업권ㆍ산업재산권ㆍ산업정보, 산업상 비밀, 상표권ㆍ영업권(대통령령으로 정하는 점포 임차권을 포함한다), 토사석(土砂石)의 채취허가에 따른 권리, 지하수의 개발ㆍ이용권, 그 밖에 이와 유사한 자산이나 권리를 양도하거나 대여하고 그 대가로 받는 금품 (이하 ‘광업권 등’이라고 함)</t>
  </si>
  <si>
    <t>지역권ㆍ지상권(지하 또는 공중에 설정된 권리를 포함한다)을 설정하거나 대여하고 받는 금품(이하 ‘지역권 등’이라고 함)</t>
  </si>
  <si>
    <t> 계약의 위약 또는 해약으로 인하여 받는 위약금과 배상금 중 주택입주지체상금(이하 ‘주택입주지체상금’이라고 함)</t>
  </si>
  <si>
    <t xml:space="preserve"> 문예ㆍ학술ㆍ미술ㆍ음악 또는 사진에 속하는 창작품(「신문 등의 자유와 기능보장에 관한 법률」에 따른 정기간행물에 게재하는 삽화 및 만화와 우리나라의 창작품 또는 고전을 외국어로 번역하거나 국역하는 것을 포함한다)에 대한 원작자로서 받는 소득으로서 다음 각 목의 어느 하나에 해당하는 것 </t>
  </si>
  <si>
    <t> 가. 원고료</t>
  </si>
  <si>
    <t> 나. 저작권사용료인 인세(印稅)</t>
  </si>
  <si>
    <t xml:space="preserve"> 다. 미술ㆍ음악 또는 사진에 속하는 창작품에 대하여 받는 대가 </t>
  </si>
  <si>
    <t> (이하 ‘원고료 등’이라고 함)</t>
  </si>
  <si>
    <t xml:space="preserve">다음 각 목의 어느 하나에 해당하는 인적용역(제15호부터 제17호까지의 규정을 적용받는 용역은 제외한다)을 일시적으로 제공하고 받는 대가 </t>
  </si>
  <si>
    <t xml:space="preserve">    가. 고용관계 없이 다수인에게 강연을 하고 강연료 등 대가를 받는 용역 </t>
  </si>
  <si>
    <t>   (이하 ‘강연료 등’이라고 함)</t>
  </si>
  <si>
    <t>71～76코드별로 구분하여 작성</t>
    <phoneticPr fontId="2" type="noConversion"/>
  </si>
  <si>
    <t xml:space="preserve">    나. 라디오ㆍ텔레비전방송 등을 통하여 해설ㆍ계몽 또는 연기의 심사 등을 하고 
        보수 또는 이와 유사한 성질의 대가를 받는 용역 </t>
    <phoneticPr fontId="2" type="noConversion"/>
  </si>
  <si>
    <t xml:space="preserve">    다. 변호사, 공인회계사, 세무사, 건축사, 측량사, 변리사, 그 밖에 전문적 지식 
        또는 특별한 기능을 가진 자가 그 지식 또는 기능을 활용하여 보수 또는 그 
        밖의 대가를 받고 제공하는 용역 </t>
    <phoneticPr fontId="2" type="noConversion"/>
  </si>
  <si>
    <t>    라. 그 밖에 고용관계 없이 수당 또는 이와 유사한 성질의 대가를 받고 제공하는 
        용역</t>
    <phoneticPr fontId="2" type="noConversion"/>
  </si>
  <si>
    <t xml:space="preserve">  2. 란부터 란까지 중 세액이 소액부징수(1천원 미만을 말합니다)에 해당하는 경우에는 세액을 "0"으로 적으며,</t>
    <phoneticPr fontId="2" type="noConversion"/>
  </si>
  <si>
    <t xml:space="preserve">     원천징수의무자가 지급하는 ⑥연간 총지급액계와 ⑦소득자별 연간소득금액(소액부징수를 포함합니다)합계는 일치</t>
    <phoneticPr fontId="2" type="noConversion"/>
  </si>
  <si>
    <t xml:space="preserve">     하여야 합니다.</t>
    <phoneticPr fontId="2" type="noConversion"/>
  </si>
  <si>
    <t>일련
번호</t>
    <phoneticPr fontId="2" type="noConversion"/>
  </si>
  <si>
    <t>농어촌
특별세</t>
    <phoneticPr fontId="2" type="noConversion"/>
  </si>
  <si>
    <t>①
법 인 명
(상호,성명)</t>
    <phoneticPr fontId="2" type="noConversion"/>
  </si>
  <si>
    <t>②
사업자(주민)
등 록  번 호</t>
    <phoneticPr fontId="2" type="noConversion"/>
  </si>
  <si>
    <t>③
소   재   지
(주       소)</t>
    <phoneticPr fontId="2" type="noConversion"/>
  </si>
  <si>
    <t>④
연간
소득
인원</t>
    <phoneticPr fontId="2" type="noConversion"/>
  </si>
  <si>
    <t>⑤
연  간
총지급
건  수</t>
    <phoneticPr fontId="2" type="noConversion"/>
  </si>
  <si>
    <t>⑥연간
총지급액 계</t>
    <phoneticPr fontId="2" type="noConversion"/>
  </si>
  <si>
    <t>⑦연간
소득금액 계</t>
    <phoneticPr fontId="2" type="noConversion"/>
  </si>
  <si>
    <t>⑧세액 집계현황</t>
    <phoneticPr fontId="2" type="noConversion"/>
  </si>
  <si>
    <t>⑨소득세</t>
    <phoneticPr fontId="2" type="noConversion"/>
  </si>
  <si>
    <t>⑩지방소득세</t>
    <phoneticPr fontId="2" type="noConversion"/>
  </si>
  <si>
    <t>⑫농어촌
특별세</t>
    <phoneticPr fontId="2" type="noConversion"/>
  </si>
  <si>
    <t>귀속
연도</t>
    <phoneticPr fontId="2" type="noConversion"/>
  </si>
  <si>
    <t>거주자의 기타소득 지급명세서(발행자 보고용)</t>
    <phoneticPr fontId="2" type="noConversion"/>
  </si>
  <si>
    <t>(거주자의 기타소득 원천징수영수증 발행자 보관용 소득자별 연간집계표)</t>
    <phoneticPr fontId="2" type="noConversion"/>
  </si>
  <si>
    <t xml:space="preserve"> 2. 소득자 인적사항 및 연간 소득내용</t>
    <phoneticPr fontId="2" type="noConversion"/>
  </si>
  <si>
    <t>※ 작성방법</t>
    <phoneticPr fontId="2" type="noConversion"/>
  </si>
  <si>
    <t>1. 이 서식은 거주자에게 기타소득을 지급하는 경우 작성하며, ⑭소득구분코드란은 아래와 같이 구분하여 해당코드</t>
    <phoneticPr fontId="2" type="noConversion"/>
  </si>
  <si>
    <t xml:space="preserve">   를 적습니다.</t>
    <phoneticPr fontId="2" type="noConversion"/>
  </si>
  <si>
    <t>코드</t>
    <phoneticPr fontId="2" type="noConversion"/>
  </si>
  <si>
    <t>소득구분</t>
    <phoneticPr fontId="2" type="noConversion"/>
  </si>
  <si>
    <t>비과세 기타소득</t>
    <phoneticPr fontId="2" type="noConversion"/>
  </si>
  <si>
    <t>분리과세 기타소득</t>
    <phoneticPr fontId="2" type="noConversion"/>
  </si>
  <si>
    <t>연금저축, 소기업소상공인공제부금해지 소득</t>
    <phoneticPr fontId="2" type="noConversion"/>
  </si>
  <si>
    <t>필요경비 없는 기타소득(코드 63 제외)</t>
    <phoneticPr fontId="2" type="noConversion"/>
  </si>
  <si>
    <t>그 밖에 필요경비 있는 기타소득 (코드 68ㆍ69ㆍ71~76 제외)</t>
    <phoneticPr fontId="2" type="noConversion"/>
  </si>
  <si>
    <t>210㎜×297㎜(일반용지 60g/㎡(재활용품))</t>
    <phoneticPr fontId="2" type="noConversion"/>
  </si>
  <si>
    <t>관리
번호</t>
    <phoneticPr fontId="2" type="noConversion"/>
  </si>
  <si>
    <t>신우회계법인</t>
    <phoneticPr fontId="2" type="noConversion"/>
  </si>
  <si>
    <t>충남 천안시 서북구 두정동 1369번지 청풍프라자 6층</t>
    <phoneticPr fontId="2" type="noConversion"/>
  </si>
  <si>
    <t>주황규</t>
    <phoneticPr fontId="2" type="noConversion"/>
  </si>
  <si>
    <t>「공익법인의 설립ㆍ운영에 관한 법률」의 적용을 받는 공익법인이 주무관청의 승인을 받아 시상하는 상금 및 부상과 다수가 순위 경쟁하는 대회에서 입상자가 받는 상금 및 부상(이하 ‘상금 및 부상’이라고 함)</t>
    <phoneticPr fontId="2" type="noConversion"/>
  </si>
  <si>
    <t>광업권ㆍ어업권ㆍ산업재산권ㆍ산업정보, 산업상 비밀, 상표권ㆍ영업권(대통령령으로 정하는 점포 임차권을 포함한다), 토사석(土砂石)의 채취허가에 따른 권리, 지하수의 개발ㆍ이용권, 그 밖에 이와 유사한 자산이나 권리를 양도하거나 대여하고 그 대가로 받는 금품 (이하 ‘광업권 등’이라고 함)</t>
    <phoneticPr fontId="2" type="noConversion"/>
  </si>
  <si>
    <t>지역권ㆍ지상권(지하 또는 공중에 설정된 권리를 포함한다)을 설정하거나 대여하고 받는 금품(이하 ‘지역권 등’이라고 함)</t>
    <phoneticPr fontId="2" type="noConversion"/>
  </si>
  <si>
    <t>계약의 위약 또는 해약으로 인하여 받는 위약금과 배상금 중 주택입주지체상금(이하 ‘주택입주지체상금’이라고 함)</t>
    <phoneticPr fontId="2" type="noConversion"/>
  </si>
  <si>
    <t>문예ㆍ학술ㆍ미술ㆍ음악 또는 사진에 속하는 창작품(「신문 등의 자유와 기능보장에 관한 법률」에 따른 정기간행물에 게재하는 삽화 및 만화와 우리나라의 창작품 또는 고전을 외국어로 번역하거나 국역하는 것을 포함한다)에 대한 원작자로서 받는 소득으로서 다음 각 목의 어느 하나에 해당하는 것 
 가. 원고료
 나. 저작권사용료인 인세(印稅)
 다. 미술ㆍ음악 또는 사진에 속하는 창작품에 대하여 받는 대가 
 (이하 ‘원고료 등’이라고 함)</t>
    <phoneticPr fontId="2" type="noConversion"/>
  </si>
  <si>
    <t>다음 각 목의 어느 하나에 해당하는 인적용역(제15호부터 제17호까지의 규정을 적용받는 용역은 제외한다)을 일시적으로 제공하고 받는 대가 
    가. 고용관계 없이 다수인에게 강연을 하고 강연료 등 대가를 받는 용역 
    나. 라디오ㆍ텔레비전방송 등을 통하여 해설ㆍ계몽 또는 연기의 심사 등을 하고 보수 또는 이와 유사한 성질의 대가를 받는 용역 
    다. 변호사, 공인회계사, 세무사, 건축사, 측량사, 변리사, 그 밖에 전문적 지식 또는 특별한 기능을 가진 자가 그 지식 또는 기능을 활용하여 보수 또는 그 밖의 대가를 받고 제공하는 용역 
    라. 그 밖에 고용관계 없이 수당 또는 이와 유사한 성질의 대가를 받고 제공하는 용역 
   (이하 ‘강연료 등’이라고 함)</t>
    <phoneticPr fontId="2" type="noConversion"/>
  </si>
  <si>
    <t>71～76코드별로 구분하여 작성</t>
    <phoneticPr fontId="2" type="noConversion"/>
  </si>
  <si>
    <t>2. 란부터 란까지 중 세액이 소액부징수(1천원 미만을 말합니다)에 해당하는 경우에는 세액을 "0"으로 적으며,</t>
    <phoneticPr fontId="2" type="noConversion"/>
  </si>
  <si>
    <t>원천징수의무자가 지급하는 ⑥연간 총지급액계와 ⑦소득자별 연간소득금액(소액부징수를 포함합니다)합계는 일치</t>
    <phoneticPr fontId="2" type="noConversion"/>
  </si>
  <si>
    <t>하여야 합니다.</t>
    <phoneticPr fontId="2" type="noConversion"/>
  </si>
  <si>
    <t xml:space="preserve">  3. ④연간소득인원란은 소득자성명(상호)란의 인원을, ⑤연간총지급건수란은 지급건수(소액부징수를 포함합니다)의 합</t>
    <phoneticPr fontId="2" type="noConversion"/>
  </si>
  <si>
    <t>계를 적으며, 연간 지급한 원천징수소득 중 소득자를 기준으로 합계하여 제출합니다.</t>
    <phoneticPr fontId="2" type="noConversion"/>
  </si>
  <si>
    <t>4. 내ㆍ외국인란은 내국인의 경우 "1"을 외국인의 경우 "9"를 각각 적습니다.</t>
    <phoneticPr fontId="2" type="noConversion"/>
  </si>
  <si>
    <t xml:space="preserve">5. 소득금액란은 지급총액에서 필요경비를 뺀 금액을 적습니다. </t>
    <phoneticPr fontId="2" type="noConversion"/>
  </si>
  <si>
    <t>내 . 외국인 
구분</t>
    <phoneticPr fontId="2" type="noConversion"/>
  </si>
  <si>
    <t>(940903)강사료</t>
    <phoneticPr fontId="2" type="noConversion"/>
  </si>
  <si>
    <t>특강료 기타소득 공제 문의</t>
  </si>
  <si>
    <t>1.사실관계&lt;구체적으로 기재&gt;</t>
  </si>
  <si>
    <t>저희 회사에 외부인사특강을 2시간 정도 강의를 하고 강의료 150만원을</t>
  </si>
  <si>
    <t>지급하기로 했음.</t>
  </si>
  <si>
    <t>2.질의사항</t>
  </si>
  <si>
    <t>외부인사특강은 법인 및 기업에 소속이 아니고 기타소득으로 공제하면 된다고</t>
  </si>
  <si>
    <t>정확한 세금 계산 방법이 어떻게 되며</t>
  </si>
  <si>
    <t>발급하는 서류</t>
  </si>
  <si>
    <t>원천징수영수증을 발행해야하는지? 아니면 비거주자??기타소득 지급명세서를 제출하는건지..</t>
  </si>
  <si>
    <t>답변바랍니다.</t>
  </si>
  <si>
    <t>- 인적용역의 기타. 사업. 근로소득의 구분은</t>
  </si>
  <si>
    <t>계속성 여부에 따라</t>
  </si>
  <si>
    <t>원천징수대상 소득은 총지급액 - 필요경비이며</t>
  </si>
  <si>
    <t>원천징수대상 소득은 총지급액입니다.</t>
  </si>
  <si>
    <t>3) 고용관계에 의하여 계속적으로 근로를 제공하는 경우에는</t>
  </si>
  <si>
    <t>근로소득이며,</t>
  </si>
  <si>
    <t>원천징수대상 소득은 급여 - 비과세소득 이 되는 것입니다.</t>
  </si>
  <si>
    <t>- 귀 질의의 경우</t>
  </si>
  <si>
    <t>외부인사의 특강에 대한 용역의 대가로 지급하는 금원은</t>
  </si>
  <si>
    <t>소득세법 제 21조 제 1항 제 19호 가목에 의한 기타소득에 해당합니다.</t>
  </si>
  <si>
    <t>또한 위의 기타소득에 대하여는</t>
  </si>
  <si>
    <t>소득세법시행령 제 87조 제 1호 나목에 의하여</t>
  </si>
  <si>
    <t>거주자가 지급받은 금액의 100분의 80에 상당하는 금액을 필요경비로 하며,</t>
  </si>
  <si>
    <t>소득세법 제 129조 제 1항 제 6호 나목에 의하여</t>
  </si>
  <si>
    <t>100분의 20의 원천세율을 적용하는 것입니다.</t>
  </si>
  <si>
    <t>다만,</t>
  </si>
  <si>
    <t>소득세를 과세하지 아니하는 것입니다.(소법 84조)</t>
  </si>
  <si>
    <t>따라서</t>
  </si>
  <si>
    <t>건당 25만원 이하의 강사료는 소법 84조 및 소칙 97조에 의하여</t>
  </si>
  <si>
    <t>원천징수영수증 교부 및 지급명세서 제출의무가 면제됩니다.</t>
  </si>
  <si>
    <t>- 기타소득의 원천징수시기는 실제로 기타소득을 지급하는 때이다.</t>
  </si>
  <si>
    <t>원천징수의무자는 원천징수한 소득세를</t>
  </si>
  <si>
    <t>그 징수일이 속하는 달의 다음달 10일까지</t>
  </si>
  <si>
    <t>원천징수관할세무서에 납부해야 합니다.</t>
  </si>
  <si>
    <t>기타소득은 원칙적으로 종합과세되는 것이나</t>
  </si>
  <si>
    <t>기타소득금액이 연간 300만원 이하인 경우에는</t>
  </si>
  <si>
    <t>선택에 의하여 종합소득에 합산 신고하거나</t>
  </si>
  <si>
    <t>원천징수납부만으로 분리과세하여 납세의무를 종결할 수 있다.</t>
  </si>
  <si>
    <t>기타소득을 지급하는 원천징수의무자는</t>
  </si>
  <si>
    <t>당해 소득을 지급받은 자의 실지명의를 확인하여</t>
  </si>
  <si>
    <t>이를 지급하는 때에 그 소득금액 기타 필요한 사항을 기재한</t>
  </si>
  <si>
    <t>원천징수영수증을 그 받는 자에게 교부해야 한다.</t>
  </si>
  <si>
    <t>원고료. 강연료 및 라디오해설 등의 보수(소령 21조 1항 19호 나목)로서</t>
  </si>
  <si>
    <t>100만원(필요경비 공제하기 전의 금액) 이하를 지급하는 경우에는</t>
  </si>
  <si>
    <t>지급받는 자가 원천징수영수증의 교부를 요구하는 경우를 제외하고는</t>
  </si>
  <si>
    <t>이를 교부하지 아니할 수 있다.(소법 145조 1항)</t>
  </si>
  <si>
    <t>1) 일시적이고 우발적으로 발생하는 비정상적 수입은 기타소득이며,</t>
    <phoneticPr fontId="2" type="noConversion"/>
  </si>
  <si>
    <r>
      <t xml:space="preserve">고용관계에 따라 근로의 제공으로 인하여 지급받는 모든 급여 상여 수당 등은 </t>
    </r>
    <r>
      <rPr>
        <b/>
        <sz val="11"/>
        <color indexed="8"/>
        <rFont val="굴림"/>
        <family val="3"/>
        <charset val="129"/>
      </rPr>
      <t>근로소득</t>
    </r>
    <r>
      <rPr>
        <sz val="11"/>
        <color theme="1"/>
        <rFont val="굴림"/>
        <family val="3"/>
        <charset val="129"/>
      </rPr>
      <t>에 해당하는 것입니다.</t>
    </r>
  </si>
  <si>
    <r>
      <t xml:space="preserve">그러므로 </t>
    </r>
    <r>
      <rPr>
        <b/>
        <sz val="11"/>
        <color indexed="8"/>
        <rFont val="굴림"/>
        <family val="3"/>
        <charset val="129"/>
      </rPr>
      <t>근로소득</t>
    </r>
    <r>
      <rPr>
        <sz val="11"/>
        <color theme="1"/>
        <rFont val="굴림"/>
        <family val="3"/>
        <charset val="129"/>
      </rPr>
      <t>에 해당되는지 여부의 판단은 사실상 고용관계 여부를 판단하여 근로제공자가 업무 내지 작업에 대한 거부를 할 수 있는지, 시간적ㆍ장소적인 계약을 받는지, 업무수행 과정에 있어서 구체적인 지시를 받는지, 복무규정의 준수의무 등을 종합적으로 판단할 사항입니다.</t>
    </r>
  </si>
  <si>
    <r>
      <t xml:space="preserve">- 귀 질의의 경우 </t>
    </r>
    <r>
      <rPr>
        <b/>
        <sz val="11"/>
        <color indexed="8"/>
        <rFont val="굴림"/>
        <family val="3"/>
        <charset val="129"/>
      </rPr>
      <t>근로소득</t>
    </r>
    <r>
      <rPr>
        <sz val="11"/>
        <color theme="1"/>
        <rFont val="굴림"/>
        <family val="3"/>
        <charset val="129"/>
      </rPr>
      <t xml:space="preserve">을 지급받는 기간제교사 등이 방과 후 수업을 하거나 다른 교과를 강의하고 받는 수당을 받는 경우가 고용관계에 따른 것이라면 </t>
    </r>
    <r>
      <rPr>
        <b/>
        <sz val="11"/>
        <color indexed="8"/>
        <rFont val="굴림"/>
        <family val="3"/>
        <charset val="129"/>
      </rPr>
      <t>근로소득</t>
    </r>
    <r>
      <rPr>
        <sz val="11"/>
        <color theme="1"/>
        <rFont val="굴림"/>
        <family val="3"/>
        <charset val="129"/>
      </rPr>
      <t>에 해당이 되는 것이며,</t>
    </r>
  </si>
  <si>
    <r>
      <t xml:space="preserve">외부강사가 학교장과 계약을 체결하고 방과 후 수업 등을 하고 강사료를 받았을 경우도 </t>
    </r>
    <r>
      <rPr>
        <b/>
        <sz val="11"/>
        <color indexed="8"/>
        <rFont val="굴림"/>
        <family val="3"/>
        <charset val="129"/>
      </rPr>
      <t>근로소득</t>
    </r>
    <r>
      <rPr>
        <sz val="11"/>
        <color theme="1"/>
        <rFont val="굴림"/>
        <family val="3"/>
        <charset val="129"/>
      </rPr>
      <t>으로 본다는 유권해석사례가 있어 아래 붙여드리오니 참고하시기 바랍니다.</t>
    </r>
  </si>
  <si>
    <t>(참고)</t>
  </si>
  <si>
    <t>소득46011-21080, 2000.08.14】</t>
  </si>
  <si>
    <t>거주자가 학교강사로 고용되어 지급받는 강사료 등은 그 지급방법이나 명칭여하를 불구하고 소득세법 제20조의 규정에 의하여 근로소득에 해당하는 것이며,</t>
  </si>
  <si>
    <t>이때, 고용관계가 있는지 여부의 판단은 근로제공자가 업무 내지 작업에 대한 거부를 할 수 있는지, 시간적·장소적인 제약을 받는지, 업무수행 과정에 있어서 구체적인 지시를 받는지, 복무규정의 준수의무 등을 종합적으로 판단할 사항임.</t>
  </si>
  <si>
    <t>원천-608, 2011.09.30</t>
  </si>
  <si>
    <t>【제목】</t>
  </si>
  <si>
    <t>교사가 정규교육과정 외 방과후학교에 참여하고 학교로부터 강사료를 지급받는 금액은 근로소득에 해당함</t>
  </si>
  <si>
    <t>【질의】</t>
  </si>
  <si>
    <t>(사실관계)</t>
  </si>
  <si>
    <t>o 당 중학교는 방과후학교를 운영하면서 개설 강좌별 운영기간이 1개월 내지 3개월 단위로 운영하는 강좌에 대해 강좌 종료 후 비 정기적인 금액으로 강사수당을 교사에게 지급하는 경우 근로소득으로 볼 것인지, 기타소득으로 볼 것인지.</t>
  </si>
  <si>
    <t>(질의내용)</t>
  </si>
  <si>
    <t>o 교사가 받는 비정기적인 방과후학교의 강사수당의 소득구분</t>
  </si>
  <si>
    <t>【회신】</t>
  </si>
  <si>
    <t>교사가 정규교육과정 외 방과후학교에 참여하고 학교로부터 강사료를 지급받는 금액은 「소득세법 시행령」 제38조 제1항 제3호의 규정에 의하여 근로소득에 해당하는 것으로 기 질의회신문(서면1팀-544, 2008.4.18.)을 참조하기 바람.</t>
  </si>
  <si>
    <t>◈ 서면1팀-544, 2008.4.18.</t>
  </si>
  <si>
    <t>귀 질의의 경우 기질의회신문(서면1팀-105, 2008.1.18. ; 재소득-484, 2007.8.31.)을 참고하기 바람.</t>
  </si>
  <si>
    <t>(서면1팀-105, 2008.1.18.)</t>
  </si>
  <si>
    <t>귀 질의의 강사료 소득구분은 이와 유사한 기질의회신문(서일46011-10721, 2003.6.4. ; 소득46011-21080, 2000.8.14.)을 참고 바라며</t>
  </si>
  <si>
    <t>거주자가 근로계약에 의한 근로를 제공하고 지급받는 강사료 등은 그 지급방법이나 명칭여하를 불구하고 소득세법 제20조의 규정에 의하여 근로소득에 해당하는 것임.</t>
  </si>
  <si>
    <t>(서일46011-10721, 2003.6.4.)</t>
  </si>
  <si>
    <t>귀 질의와 유사한 기질의회신문(소득46011-21080, 2000.8.14.)을 참고바람.</t>
  </si>
  <si>
    <t>(소득46011-21080, 2000.8.14.)</t>
  </si>
  <si>
    <t>이때, 고용관계가 있는지 여부의 판단은 근로제공자가 업무 내지 작업에 대한 거부를 할 수 있는지, 시간적ㆍ장소적인 제약을 받는지, 업무수행 과정에 있어서 구체적인 지시를 받는지, 복무규정의 준수의무 등을 종합적으로 판단할 사항임.</t>
  </si>
  <si>
    <t>◈ 재소득-484, 2007.8.31.</t>
  </si>
  <si>
    <t xml:space="preserve">「초ㆍ중등 교육법」에 따른 교육기관이 학생들로부터 받은 방과후학교 수업료를 교원에게 수업시간당 일정금액으로 지급하는 금액은 연구보조를 위하여 지급하는 것으로 볼 수 없으므로 「소득세법 시행령」 제12조 제12호의 규정이 적용되지 아니함. </t>
  </si>
  <si>
    <t>소득-948, 2010.09.01</t>
  </si>
  <si>
    <r>
      <t>방과후학교 외부강사가 학교장과의 개별계약에 의해 채용되어 방과후학교에서 강의하고 지급받는 강사료</t>
    </r>
    <r>
      <rPr>
        <sz val="11"/>
        <color theme="1"/>
        <rFont val="굴림"/>
        <family val="3"/>
        <charset val="129"/>
      </rPr>
      <t>와 방과후학교 운영 참여자가 방과후학교 행정업무 보조 및 학습지도 등의 활동을 하고 지급받는 대가는 근로소득에 해당함</t>
    </r>
  </si>
  <si>
    <t>o 교육과학기술부는 모든 초ㆍ중ㆍ고등학교에서 정규교육과정 외의 학교교육활동으로 교과프로그램, 특기적성프로그램, 초등돌봄프로그램 등 방과후학교를 운영토록함으로써</t>
  </si>
  <si>
    <t>- 사교육비 경감, 교육복지 실현 등을 정책목표로 방과후학교 활성화 사업을 추진하고 있음.</t>
  </si>
  <si>
    <t>o 학교교원 이외의 외부강사는 학교장과의 개별개약에 의해 채용되어 방과후학교프로그램을 운영하고 강사료를 지급받는바</t>
  </si>
  <si>
    <t>- 교육과학기술부에서 참고자료로 보내온 ○○광역시교육청의 ‘2010 방과후학교 운영 계획’의 주요 내용은 다음과 같음.</t>
  </si>
  <si>
    <t>ㆍ강사료, 근무시간, 근무조건 등은 당사자(학교장과 강사)간의 계약으로 결정</t>
  </si>
  <si>
    <t>ㆍ강사는 학교 홈페이지 또는 방과후학교 온라인관리시스템을 통한 공고와 투명한 공개 절차를 거쳐 채용함.</t>
  </si>
  <si>
    <t>ㆍ방과후학교 지도강사 관리 지침 준수</t>
  </si>
  <si>
    <t>ㆍ강사료는 학교운영위원회의 심의를 거쳐 학교 자율로 결정하되, 학부모의 부담을 최소화하는 범위 내에서 책정(강의시간 및 학생 수 비례에 원칙)</t>
  </si>
  <si>
    <t>ㆍ강사의 강의료 책정방법, 수강료 징수 방법은 학교 여건을 고려하여 학교운영위원회 심의를 거쳐 자율적으로 결정</t>
  </si>
  <si>
    <t>ㆍ학생ㆍ학부모 만족도 조사 및 주기적인 방과후학교 운영 현황 조사 등을 통해 방과후학교의 안정적 정착 유도</t>
  </si>
  <si>
    <t>o 학부모 코디네이터는 방과후학교 프로그램, 강사관리 및 학생상담 등 방과후학교 행정업무를 보조하고 1인당 월 50만원의 봉사료 명목의 금액을 지급받음(1년 중 10개월분 봉사료 지급 예정).</t>
  </si>
  <si>
    <t>- 교육과학기술부에서 참고자료로 보내온 ‘방과후학교 학부모 코디네이터 사업계획(안)’의 주요 내용은 다음과 같음.</t>
  </si>
  <si>
    <t>ㆍ학부모를 방과후학교 행정업무 보조로 채용하여 단위학교의 업무 경감, 학부모의 학교교육 참여의식 제고 및 일자리 창출에 기여</t>
  </si>
  <si>
    <t>ㆍ코디네이터 역할</t>
  </si>
  <si>
    <t>[업무담당교사 지원] 방과후학교 참여 수요조사, 시간표 작성, 강사인력풀 관리, 각종 홍보물(가정통신문, 프로그램 안내서 등) 배포, 설문지 배포ㆍ수합 등</t>
  </si>
  <si>
    <t>[강사관리] 프로그램별 강사복무 현황(출퇴근부 관리), 운영상태(휴ㆍ보강 등)</t>
  </si>
  <si>
    <t>[학생관리] 학생 출결관리 및 현황 파악, 강사별 학생 프로그램 참여 결과 환류 협조, 방과후학교 관련 학생 및 학부모 상담 등</t>
  </si>
  <si>
    <t>[기타] 방과후학교 운영일지 작성, 방과후학교 프로그램 교실 관리 등</t>
  </si>
  <si>
    <t>o 엄마품 멘토는 초등학교 저학년생들의 멘토가 되어 방과후 숙제, 학습지도 및 보육지원을 수행하고 1인당 월 36만원의 봉사료 명목의 금액을 지급받음(1년 중 10개월 봉사료 지급 예정).</t>
  </si>
  <si>
    <t>- 교육과학기술부에서 참고자료로 보내온 ‘엄마품 멘토링 사업 계획(안)’의 주요 내용은 다음과 같음.</t>
  </si>
  <si>
    <t>ㆍ교육안정망 구축 및 교육격차 해소를 위해 학부모가 참여하는 ‘멘토링’사업 추진</t>
  </si>
  <si>
    <t>ㆍ멘토학부모 선정 : 학교장이 학교운영위원회의 심의를 거쳐 선발</t>
  </si>
  <si>
    <t>ㆍ멘토링 질적 수준 제고를 위한 관리 : 멘토의 자질 향상 및 책임감을 높이기 위한 멘토 연수 실시, 멘토링 일지 작성ㆍ제출 등 멘토링을 체계적으로 관리하기 위한 방안을 적극적으로 모색</t>
  </si>
  <si>
    <t>o 교육과학기술부에서 질의서에 첨부한 방과후학교 관계자 근로자성 확인 문답서의 주요 내용은 다음과 같음.</t>
  </si>
  <si>
    <t>문) 방과후학교 관계자는 교육청ㆍ단위학교 등과 별도의 근로계약을 맺거나 활동조건을 정하는지?</t>
  </si>
  <si>
    <t>답) 외부강사의 경우 학교장과 외부강사 채용계약을 체결하게 되며, 일반적으로 동 계약서에는 강사료 지급, 계약기간, 해지, 근무규정, 학생관리 등의 내용이 포함됨.</t>
  </si>
  <si>
    <t>o 학부모 코디네이터 및 엄마품 멘토의 경우 학교 봉사 형태로 참여하는 것으로, 외부강사와는 다소 성격이 다르므로 채용계약이라기 보다는 봉사활동 참여에 대한 활동 내역을 규정하게 됨.</t>
  </si>
  <si>
    <t>문) 방과후학교 관계자의 활동 내용이 누구에 의해 정해지는지?</t>
  </si>
  <si>
    <t>답) 방과후학교 관계자의 활동 내역은 원칙적으로 학교운영위원회의 심의를 거쳐 해당 학교장과의 계약 또는 협약에 의해 정해짐.</t>
  </si>
  <si>
    <t>문) 방과후학교 관계자의 근무 장소, 출장 시 출장방법 및 지각ㆍ결근 시 제재방법은?</t>
  </si>
  <si>
    <t>답) 방과후학교 외부강사와 학부모 코디네이터 경우 근무 장소는 일반적으로 방과후학교가 운영되는 해당 학교 내인 경우가 많음. 엄마품 멘토의 경우 학교내ㆍ외 등으로 근무 장소가 경우에 따라 상이하게 나타날 수 있음.</t>
  </si>
  <si>
    <t>o 방과후학교 관계자의 경우 별도의 출장조치는 없음. 방과후학교 외부강사의 경우 무단 지각ㆍ결근 시 채용계약에 따라 계약을 해지할 수 있음.</t>
  </si>
  <si>
    <t>문) 해당 근무자가 조퇴ㆍ휴가를 위해 취해야 하는 조치는?답) 별도의 조치는 없으나, 일반적으로 방과후학교 외부강사의 경우 강사 출근부에 기재를 하도록 하고 있으며, 학교장과 사전 협의하여 조퇴, 휴강, 휴가 등을 할 수 있음.</t>
  </si>
  <si>
    <t>o 학부모 코디네이터 및 엄마품 멘토의 경우 별도의 조퇴, 휴가 개념이 없으나 필요시 사전 협의를 통해서 활용가능 할 것으로 보임.문) 해당 근무자에게 적용되는 단체협약, 취업규칙, 복무규정, 인사규정이 있는지?답) 방과후학교 외부강사의 경우 교육청별로 강사 복무(또는 관리) 규정(안)을 작성하여 일선 학교에 안내하고 있는 경우가 일반적이며, 강사자격ㆍ근무 상황(출근, 퇴근, 휴강, 보강, 사임 등)ㆍ수업ㆍ평가ㆍ학생 및 교실 관리 등의 내용을 포함하고 있음.</t>
  </si>
  <si>
    <t>문) 기타 근로조건(휴가, 주휴일, 퇴직금 등)은?</t>
  </si>
  <si>
    <t>답) 학교장과의 계약 또는 협약 등에 따라 정해지나, 일반적으로 상근 근무직이 아니므로 별도의 규정된 휴가, 휴일, 퇴직금 내용은 없음.</t>
  </si>
  <si>
    <t>문) 방과후학교 관계자가 업무를 수행하는 데에 필요한 물품 및 비품은 무엇이며 해당 물품의 소유권은 누구에게 있는지?</t>
  </si>
  <si>
    <t>답) 방과후학교 외부강사의 경우 학교에서 수업을 실시할 때 교실, 칠판 등의 학교 소유 물품을 활용할 수 있으며, 그 외의 기타 교육 부자재 등은 강사 개인이 별도로 준비한 물품을 활용하는 경우도 있음.</t>
  </si>
  <si>
    <t>o 방과후학교 코디네이터의 경우 일반적으로 학교내 물품 및 비품을 사용하게 됨.</t>
  </si>
  <si>
    <t>o 엄마품 멘토의 경우 상황에 따라 다르게 나타나나 교내 활동을 할 경우 학교 소유물품을 활용할 수 있음.</t>
  </si>
  <si>
    <t>o 교육과학기술부에서 시행하고 있는 방과후학교 프로그램의 외부강사, 학부모 코디네이터, 엄마품 멘토가 지급받는 금액의 소득세 과세여부 및 소득구분</t>
  </si>
  <si>
    <r>
      <t xml:space="preserve">귀 질의의 경우, 교육과학기술부에서 추진하는 방과후학교 운영과 관련하여, </t>
    </r>
    <r>
      <rPr>
        <u/>
        <sz val="11"/>
        <color indexed="8"/>
        <rFont val="굴림"/>
        <family val="3"/>
        <charset val="129"/>
      </rPr>
      <t>방과후학교 외부강사가 학교장과의 개별계약에 의해</t>
    </r>
    <r>
      <rPr>
        <sz val="11"/>
        <color theme="1"/>
        <rFont val="굴림"/>
        <family val="3"/>
        <charset val="129"/>
      </rPr>
      <t xml:space="preserve"> 채용되어 방과후학교에서 강의하고 지급받는 강사료와 방과후학교 운영 참여자(학부모 코디네이터, 엄마품 멘토)가 방과후학교 행정업무 보조 및 학습지도 등의 활동을 하고 지급받는 대가는 「</t>
    </r>
    <r>
      <rPr>
        <u/>
        <sz val="11"/>
        <color indexed="8"/>
        <rFont val="굴림"/>
        <family val="3"/>
        <charset val="129"/>
      </rPr>
      <t>소득세법」 제20조에 따른 근로소득에 해당하는 것임.</t>
    </r>
  </si>
  <si>
    <r>
      <t>기타소득과세최저한</t>
    </r>
    <r>
      <rPr>
        <sz val="10"/>
        <color indexed="8"/>
        <rFont val="굴림"/>
        <family val="3"/>
        <charset val="129"/>
      </rPr>
      <t>은,</t>
    </r>
  </si>
  <si>
    <r>
      <t>거래단위별</t>
    </r>
    <r>
      <rPr>
        <sz val="10"/>
        <color indexed="8"/>
        <rFont val="굴림"/>
        <family val="3"/>
        <charset val="129"/>
      </rPr>
      <t>로 계산하여야 하는 것이고</t>
    </r>
    <r>
      <rPr>
        <sz val="11"/>
        <color theme="1"/>
        <rFont val="굴림"/>
        <family val="3"/>
        <charset val="129"/>
      </rPr>
      <t xml:space="preserve"> </t>
    </r>
    <r>
      <rPr>
        <b/>
        <sz val="10"/>
        <color indexed="8"/>
        <rFont val="굴림"/>
        <family val="3"/>
        <charset val="129"/>
      </rPr>
      <t>소득금액의 발생근거</t>
    </r>
    <r>
      <rPr>
        <sz val="11"/>
        <color theme="1"/>
        <rFont val="굴림"/>
        <family val="3"/>
        <charset val="129"/>
      </rPr>
      <t xml:space="preserve"> </t>
    </r>
    <r>
      <rPr>
        <sz val="10"/>
        <color indexed="8"/>
        <rFont val="굴림"/>
        <family val="3"/>
        <charset val="129"/>
      </rPr>
      <t>또는</t>
    </r>
    <r>
      <rPr>
        <sz val="11"/>
        <color theme="1"/>
        <rFont val="굴림"/>
        <family val="3"/>
        <charset val="129"/>
      </rPr>
      <t xml:space="preserve"> </t>
    </r>
    <r>
      <rPr>
        <b/>
        <sz val="10"/>
        <color indexed="8"/>
        <rFont val="굴림"/>
        <family val="3"/>
        <charset val="129"/>
      </rPr>
      <t>지급사유별</t>
    </r>
    <r>
      <rPr>
        <sz val="10"/>
        <color indexed="8"/>
        <rFont val="굴림"/>
        <family val="3"/>
        <charset val="129"/>
      </rPr>
      <t>로 판단하는 것이며,</t>
    </r>
    <r>
      <rPr>
        <sz val="11"/>
        <color theme="1"/>
        <rFont val="굴림"/>
        <family val="3"/>
        <charset val="129"/>
      </rPr>
      <t xml:space="preserve"> </t>
    </r>
    <r>
      <rPr>
        <b/>
        <sz val="10"/>
        <color indexed="8"/>
        <rFont val="굴림"/>
        <family val="3"/>
        <charset val="129"/>
      </rPr>
      <t>지급방법에 의한 것은 아닙니다.</t>
    </r>
  </si>
  <si>
    <t>즉, 동일한 교육과정에 대해 강의료를 지급하는 경우는 그 지급을 나누어 지급하더라도 동일교육과정 전체를 1건으로 보아 기타소득 과세최저한 여부를 판단하여야 하는 것이며, 동일한 교육과정이 아닌 각각 다른 계약과정에 대하여 지급하는 금액으로써 기타소득금액이 50,000원 이하인 경우에는 기타소득과세최저한이 적용가능할 것입니다.</t>
  </si>
  <si>
    <t>[참고]</t>
  </si>
  <si>
    <t>소득세법 집행기준</t>
  </si>
  <si>
    <t>84-0-1 【기타소득 과세최저한의 건별 적용범위】</t>
  </si>
  <si>
    <t>① 기타소득금액이 건별로 5만원 이하인 경우 소득세를 과세하지 않는다.</t>
  </si>
  <si>
    <t>② 과세최저한 기준의 건별은 기타소득의 발생근거, 지급사유 등을 고려하여 거래건별로 판단한다.</t>
  </si>
  <si>
    <t>〈 사례 〉</t>
  </si>
  <si>
    <t>.형식적으로 2개 이상의 계약이 존재하는 경우라 하더라도 실질적으로 1개의 계약에 해당하는 경우 전체를 1건으로 보아 과세최저한 적용여부를 판단함</t>
  </si>
  <si>
    <t>.종업원 제안제도에 의한 상금의 경우 제안 1건을 매건으로 보아 과세최저한을 판단함</t>
  </si>
  <si>
    <t>【문서번호】 서면1팀-1424, 2005.11.23.</t>
  </si>
  <si>
    <t>학교에 고용되어 일정한 과목을 담당하면서 수업시간 또는 수업일수에 따라 지급받는 대가는 근로소득에 해당하며 3월 이상 계속되어 고용되어 있지 아니한 때에는 일용근로자에 해당함</t>
  </si>
  <si>
    <t>기타소득인 동일한 교육과정에 대한 강의료를 한꺼번에 받는 경우 동일교육과정 전체를 1건으로 보아 기타소득의 과세최저한을 판단함</t>
    <phoneticPr fontId="2" type="noConversion"/>
  </si>
  <si>
    <r>
      <t xml:space="preserve">소득세 1천원 </t>
    </r>
    <r>
      <rPr>
        <b/>
        <sz val="10"/>
        <color indexed="10"/>
        <rFont val="굴림"/>
        <family val="3"/>
        <charset val="129"/>
      </rPr>
      <t>미만</t>
    </r>
    <r>
      <rPr>
        <sz val="10"/>
        <color indexed="8"/>
        <rFont val="굴림"/>
        <family val="3"/>
        <charset val="129"/>
      </rPr>
      <t xml:space="preserve"> 소액부징수</t>
    </r>
    <phoneticPr fontId="2" type="noConversion"/>
  </si>
  <si>
    <r>
      <t xml:space="preserve">지급하는 소득이 기타소득에 해당될 경우 매건마다 기타소득금액 </t>
    </r>
    <r>
      <rPr>
        <sz val="10"/>
        <color indexed="60"/>
        <rFont val="굴림"/>
        <family val="3"/>
        <charset val="129"/>
      </rPr>
      <t>50,000</t>
    </r>
    <r>
      <rPr>
        <sz val="10"/>
        <color indexed="8"/>
        <rFont val="굴림"/>
        <family val="3"/>
        <charset val="129"/>
      </rPr>
      <t xml:space="preserve">원 </t>
    </r>
    <r>
      <rPr>
        <b/>
        <sz val="10"/>
        <color indexed="10"/>
        <rFont val="굴림"/>
        <family val="3"/>
        <charset val="129"/>
      </rPr>
      <t>이하</t>
    </r>
    <r>
      <rPr>
        <sz val="10"/>
        <color indexed="8"/>
        <rFont val="굴림"/>
        <family val="3"/>
        <charset val="129"/>
      </rPr>
      <t xml:space="preserve"> (인적용역 기타소득 지급금액 250,000원 이하를 말함 ) 인 경우에 적용되는 </t>
    </r>
    <phoneticPr fontId="2" type="noConversion"/>
  </si>
  <si>
    <t>업종</t>
    <phoneticPr fontId="2" type="noConversion"/>
  </si>
  <si>
    <t>화가관련</t>
    <phoneticPr fontId="2" type="noConversion"/>
  </si>
  <si>
    <t>작곡가</t>
    <phoneticPr fontId="2" type="noConversion"/>
  </si>
  <si>
    <t>940305</t>
  </si>
  <si>
    <t>자문/고문</t>
    <phoneticPr fontId="2" type="noConversion"/>
  </si>
  <si>
    <t>꽃꽃이 교사</t>
    <phoneticPr fontId="2" type="noConversion"/>
  </si>
  <si>
    <t>봉사료수취자</t>
    <phoneticPr fontId="2" type="noConversion"/>
  </si>
  <si>
    <t>940908</t>
    <phoneticPr fontId="2" type="noConversion"/>
  </si>
  <si>
    <t>방판/외판</t>
    <phoneticPr fontId="2" type="noConversion"/>
  </si>
  <si>
    <t>기타자영업</t>
    <phoneticPr fontId="2" type="noConversion"/>
  </si>
  <si>
    <t>940911</t>
    <phoneticPr fontId="2" type="noConversion"/>
  </si>
  <si>
    <t>기타모집수당</t>
    <phoneticPr fontId="2" type="noConversion"/>
  </si>
  <si>
    <t>940916</t>
    <phoneticPr fontId="2" type="noConversion"/>
  </si>
  <si>
    <t>받는 사람(소득자) 입장에서 계속적,반복적</t>
    <phoneticPr fontId="2" type="noConversion"/>
  </si>
  <si>
    <t>사업자등록증이 없는 인적용역자로 근로계약을 맺지 않고(소속되지 않고)</t>
    <phoneticPr fontId="2" type="noConversion"/>
  </si>
  <si>
    <t>ex) 로또복권,상금등</t>
    <phoneticPr fontId="2" type="noConversion"/>
  </si>
  <si>
    <t>ex) 회계사가 대학교의 요청에 의해 일시적으로 강의</t>
    <phoneticPr fontId="2" type="noConversion"/>
  </si>
  <si>
    <t>받는 사람(소득자) 입장에서 일시적,우발적 (즉, 받는 사람(소득자)입장에서 생계목적(주업)이 아닌 경우)</t>
    <phoneticPr fontId="2" type="noConversion"/>
  </si>
  <si>
    <t>체크번호</t>
    <phoneticPr fontId="2" type="noConversion"/>
  </si>
  <si>
    <t>오류검사</t>
    <phoneticPr fontId="2" type="noConversion"/>
  </si>
  <si>
    <t>실지급액기재</t>
    <phoneticPr fontId="2" type="noConversion"/>
  </si>
  <si>
    <t>&lt;=== 10만원 기재</t>
    <phoneticPr fontId="2" type="noConversion"/>
  </si>
  <si>
    <t xml:space="preserve">밑에 지급액 역으로 환산 </t>
    <phoneticPr fontId="2" type="noConversion"/>
  </si>
  <si>
    <t>지급총액</t>
    <phoneticPr fontId="2" type="noConversion"/>
  </si>
  <si>
    <t>실지급액</t>
    <phoneticPr fontId="2" type="noConversion"/>
  </si>
  <si>
    <t>필요경비</t>
    <phoneticPr fontId="2" type="noConversion"/>
  </si>
  <si>
    <t>소득금액</t>
    <phoneticPr fontId="2" type="noConversion"/>
  </si>
  <si>
    <t>세율</t>
    <phoneticPr fontId="2" type="noConversion"/>
  </si>
  <si>
    <t>소득세</t>
    <phoneticPr fontId="2" type="noConversion"/>
  </si>
  <si>
    <t>지방소득세</t>
    <phoneticPr fontId="2" type="noConversion"/>
  </si>
  <si>
    <t>차액</t>
    <phoneticPr fontId="2" type="noConversion"/>
  </si>
  <si>
    <t>예제) 세금(원천징수액 3.3%)을 제외하고 온전히 실지금액으로 10만원을 지급하고 싶을때</t>
    <phoneticPr fontId="2" type="noConversion"/>
  </si>
  <si>
    <t>■ 소득세법 시행규칙 [별지 제23호서식(2) ] &lt;개정 2014.03.14&gt;</t>
    <phoneticPr fontId="2" type="noConversion"/>
  </si>
  <si>
    <t>⑪
업종
구분코드</t>
    <phoneticPr fontId="2" type="noConversion"/>
  </si>
  <si>
    <t>⑫
소득자
성명(상호)</t>
    <phoneticPr fontId="2" type="noConversion"/>
  </si>
  <si>
    <t>⑬
주민(사업자)
등록번호</t>
    <phoneticPr fontId="2" type="noConversion"/>
  </si>
  <si>
    <t>⑮
지급
년도</t>
    <phoneticPr fontId="2" type="noConversion"/>
  </si>
  <si>
    <t xml:space="preserve">
지급
건수</t>
    <phoneticPr fontId="2" type="noConversion"/>
  </si>
  <si>
    <t xml:space="preserve">
(연간)
지급총액</t>
    <phoneticPr fontId="2" type="noConversion"/>
  </si>
  <si>
    <t xml:space="preserve">
세율</t>
    <phoneticPr fontId="2" type="noConversion"/>
  </si>
  <si>
    <t xml:space="preserve">
소득세</t>
    <phoneticPr fontId="2" type="noConversion"/>
  </si>
  <si>
    <t xml:space="preserve">
지방
소득세</t>
    <phoneticPr fontId="2" type="noConversion"/>
  </si>
  <si>
    <t xml:space="preserve">
계</t>
    <phoneticPr fontId="2" type="noConversion"/>
  </si>
  <si>
    <t>소득자별 연간소득내용 합계</t>
    <phoneticPr fontId="2" type="noConversion"/>
  </si>
  <si>
    <t>소액부징수 연간 합계</t>
    <phoneticPr fontId="2" type="noConversion"/>
  </si>
  <si>
    <r>
      <t xml:space="preserve">⑭
</t>
    </r>
    <r>
      <rPr>
        <sz val="8"/>
        <color theme="1"/>
        <rFont val="굴림"/>
        <family val="3"/>
        <charset val="129"/>
      </rPr>
      <t xml:space="preserve">내외
국인
</t>
    </r>
    <r>
      <rPr>
        <sz val="6"/>
        <color theme="1"/>
        <rFont val="굴림"/>
        <family val="3"/>
        <charset val="129"/>
      </rPr>
      <t>(1·9)</t>
    </r>
    <phoneticPr fontId="2" type="noConversion"/>
  </si>
  <si>
    <t xml:space="preserve">    소득자 인적사항 및 연간 소득내용</t>
    <phoneticPr fontId="2" type="noConversion"/>
  </si>
  <si>
    <t>①
법인명
(상호,성명)</t>
    <phoneticPr fontId="2" type="noConversion"/>
  </si>
  <si>
    <t>②
사업자(주민)
등록번호</t>
    <phoneticPr fontId="2" type="noConversion"/>
  </si>
  <si>
    <t>③
소재지
(주소)</t>
    <phoneticPr fontId="2" type="noConversion"/>
  </si>
  <si>
    <t>⑤
연간총
지급
건수</t>
    <phoneticPr fontId="2" type="noConversion"/>
  </si>
  <si>
    <t>⑦세액집계현황</t>
    <phoneticPr fontId="2" type="noConversion"/>
  </si>
  <si>
    <t>⑧소득세</t>
    <phoneticPr fontId="2" type="noConversion"/>
  </si>
  <si>
    <t>⑨지방
소득세</t>
    <phoneticPr fontId="2" type="noConversion"/>
  </si>
  <si>
    <t>⑩ 계</t>
    <phoneticPr fontId="2" type="noConversion"/>
  </si>
  <si>
    <t>귀속
년도</t>
    <phoneticPr fontId="2" type="noConversion"/>
  </si>
  <si>
    <t>관리
번호</t>
    <phoneticPr fontId="2" type="noConversion"/>
  </si>
  <si>
    <t>작성방법</t>
    <phoneticPr fontId="2" type="noConversion"/>
  </si>
  <si>
    <t>1.</t>
    <phoneticPr fontId="2" type="noConversion"/>
  </si>
  <si>
    <t>2.</t>
    <phoneticPr fontId="2" type="noConversion"/>
  </si>
  <si>
    <t>건별 소액부징수되는 건수·금액은 "소액 부징수 연간합계" 란에 적으며, 원천징수의무자가 지급하는</t>
    <phoneticPr fontId="2" type="noConversion"/>
  </si>
  <si>
    <t>"연간총집계액 계" 와 "소득자별 연간소득내용(소액부징수포함) 합계"는 일치하여야 합니다.</t>
    <phoneticPr fontId="2" type="noConversion"/>
  </si>
  <si>
    <t>3.</t>
    <phoneticPr fontId="2" type="noConversion"/>
  </si>
  <si>
    <t>④연간소득인원란은 ⑫소득자성명의 인원을, ⑤연간 총지급건란은    지급건수(소액부징수를 포함합니다)의</t>
    <phoneticPr fontId="2" type="noConversion"/>
  </si>
  <si>
    <t>합계를 각각 적으며, 소득자를 기준으로 합계하여 제출합니다.</t>
    <phoneticPr fontId="2" type="noConversion"/>
  </si>
  <si>
    <t>4.</t>
    <phoneticPr fontId="2" type="noConversion"/>
  </si>
  <si>
    <t>⑪업종코드란에는 소득자의 업종에 해당하는 아래의 업종구분코드를 적어야 합니다.</t>
    <phoneticPr fontId="2" type="noConversion"/>
  </si>
  <si>
    <t>5.</t>
    <phoneticPr fontId="2" type="noConversion"/>
  </si>
  <si>
    <t>⑭내·외국인란에는 내국인인 경우는 "1"을, 외국인인 경우는 "9"를 적습니다.</t>
    <phoneticPr fontId="2" type="noConversion"/>
  </si>
  <si>
    <t>자문,고문</t>
    <phoneticPr fontId="2" type="noConversion"/>
  </si>
  <si>
    <t>방판,외판</t>
    <phoneticPr fontId="2" type="noConversion"/>
  </si>
  <si>
    <t>주민등록번호</t>
    <phoneticPr fontId="36" type="noConversion"/>
  </si>
  <si>
    <t>맨 끝검정코드</t>
    <phoneticPr fontId="36" type="noConversion"/>
  </si>
  <si>
    <t>오류체크</t>
    <phoneticPr fontId="36" type="noConversion"/>
  </si>
  <si>
    <t>만나이(오늘)</t>
    <phoneticPr fontId="36" type="noConversion"/>
  </si>
  <si>
    <t>만(기준일)</t>
    <phoneticPr fontId="36" type="noConversion"/>
  </si>
  <si>
    <t>만나이(기준일)</t>
    <phoneticPr fontId="36" type="noConversion"/>
  </si>
  <si>
    <t>성별</t>
    <phoneticPr fontId="36" type="noConversion"/>
  </si>
  <si>
    <t>내.외번호</t>
    <phoneticPr fontId="36" type="noConversion"/>
  </si>
  <si>
    <t>내,외</t>
    <phoneticPr fontId="36" type="noConversion"/>
  </si>
  <si>
    <t>고용허가</t>
    <phoneticPr fontId="36" type="noConversion"/>
  </si>
  <si>
    <t>ㅇㅈ-검증</t>
    <phoneticPr fontId="36" type="noConversion"/>
  </si>
  <si>
    <t>체크</t>
    <phoneticPr fontId="36" type="noConversion"/>
  </si>
  <si>
    <t>길이CHECK</t>
    <phoneticPr fontId="36" type="noConversion"/>
  </si>
  <si>
    <t>외국인구분</t>
    <phoneticPr fontId="36" type="noConversion"/>
  </si>
  <si>
    <t>사업자 끝자리</t>
    <phoneticPr fontId="2" type="noConversion"/>
  </si>
  <si>
    <t>검증</t>
    <phoneticPr fontId="2" type="noConversion"/>
  </si>
  <si>
    <t>⑥
(연간)
지급액 계</t>
    <phoneticPr fontId="2" type="noConversion"/>
  </si>
  <si>
    <t>- 수정신고 -</t>
    <phoneticPr fontId="2" type="noConversion"/>
  </si>
  <si>
    <t>선우회</t>
    <phoneticPr fontId="2" type="noConversion"/>
  </si>
  <si>
    <t>충청남도 천안시 서북구 오성로 103 ,6층(두정동,청풍프라자</t>
    <phoneticPr fontId="2" type="noConversion"/>
  </si>
  <si>
    <t>클라라</t>
    <phoneticPr fontId="2" type="noConversion"/>
  </si>
  <si>
    <t>류화영</t>
    <phoneticPr fontId="2" type="noConversion"/>
  </si>
  <si>
    <t>전효성</t>
    <phoneticPr fontId="2" type="noConversion"/>
  </si>
  <si>
    <t>조정민</t>
    <phoneticPr fontId="2" type="noConversion"/>
  </si>
  <si>
    <t xml:space="preserve">       원천징수의무자 인적사항 및 지급내용 합계사항</t>
    <phoneticPr fontId="2" type="noConversion"/>
  </si>
  <si>
    <t>TEL.</t>
    <phoneticPr fontId="2" type="noConversion"/>
  </si>
  <si>
    <t>041) 567-6764</t>
    <phoneticPr fontId="2" type="noConversion"/>
  </si>
  <si>
    <t>■ 소득세법 시행규칙 [별지 제23호서식(4)] &lt;개정 2017.03.10 개정&gt;</t>
    <phoneticPr fontId="2" type="noConversion"/>
  </si>
  <si>
    <t>⑨법인세</t>
    <phoneticPr fontId="2" type="noConversion"/>
  </si>
  <si>
    <t>⑫계</t>
    <phoneticPr fontId="2" type="noConversion"/>
  </si>
  <si>
    <r>
      <t xml:space="preserve">⑬
</t>
    </r>
    <r>
      <rPr>
        <sz val="8"/>
        <color indexed="8"/>
        <rFont val="굴림"/>
        <family val="3"/>
        <charset val="129"/>
      </rPr>
      <t>소득
구분코드</t>
    </r>
    <phoneticPr fontId="2" type="noConversion"/>
  </si>
  <si>
    <r>
      <t xml:space="preserve">⑭
</t>
    </r>
    <r>
      <rPr>
        <sz val="8"/>
        <color indexed="8"/>
        <rFont val="굴림"/>
        <family val="3"/>
        <charset val="129"/>
      </rPr>
      <t>소득자
성명(상호)</t>
    </r>
    <phoneticPr fontId="2" type="noConversion"/>
  </si>
  <si>
    <r>
      <t xml:space="preserve">15.
</t>
    </r>
    <r>
      <rPr>
        <sz val="8"/>
        <color indexed="8"/>
        <rFont val="굴림"/>
        <family val="3"/>
        <charset val="129"/>
      </rPr>
      <t>주민(사업자)
등록번호</t>
    </r>
    <phoneticPr fontId="2" type="noConversion"/>
  </si>
  <si>
    <r>
      <t xml:space="preserve">16.
</t>
    </r>
    <r>
      <rPr>
        <sz val="8"/>
        <color indexed="8"/>
        <rFont val="굴림"/>
        <family val="3"/>
        <charset val="129"/>
      </rPr>
      <t>내.외
국인</t>
    </r>
    <phoneticPr fontId="2" type="noConversion"/>
  </si>
  <si>
    <t>17.
지급
연도</t>
    <phoneticPr fontId="2" type="noConversion"/>
  </si>
  <si>
    <t>18.
지급
건수</t>
    <phoneticPr fontId="2" type="noConversion"/>
  </si>
  <si>
    <r>
      <t xml:space="preserve">19.
</t>
    </r>
    <r>
      <rPr>
        <sz val="8"/>
        <color indexed="8"/>
        <rFont val="굴림"/>
        <family val="3"/>
        <charset val="129"/>
      </rPr>
      <t>(연간)
지급총액</t>
    </r>
    <phoneticPr fontId="2" type="noConversion"/>
  </si>
  <si>
    <r>
      <t xml:space="preserve">20.
</t>
    </r>
    <r>
      <rPr>
        <sz val="8"/>
        <color indexed="8"/>
        <rFont val="굴림"/>
        <family val="3"/>
        <charset val="129"/>
      </rPr>
      <t>필요경비</t>
    </r>
    <phoneticPr fontId="2" type="noConversion"/>
  </si>
  <si>
    <r>
      <t xml:space="preserve">21.
</t>
    </r>
    <r>
      <rPr>
        <sz val="8"/>
        <color indexed="8"/>
        <rFont val="굴림"/>
        <family val="3"/>
        <charset val="129"/>
      </rPr>
      <t>소득금액</t>
    </r>
    <phoneticPr fontId="2" type="noConversion"/>
  </si>
  <si>
    <r>
      <t xml:space="preserve">22.
</t>
    </r>
    <r>
      <rPr>
        <sz val="8"/>
        <color indexed="8"/>
        <rFont val="굴림"/>
        <family val="3"/>
        <charset val="129"/>
      </rPr>
      <t>세율</t>
    </r>
    <phoneticPr fontId="2" type="noConversion"/>
  </si>
  <si>
    <t>23.
소득세</t>
    <phoneticPr fontId="2" type="noConversion"/>
  </si>
  <si>
    <t>23.
법인세</t>
    <phoneticPr fontId="2" type="noConversion"/>
  </si>
  <si>
    <r>
      <t xml:space="preserve">24.
</t>
    </r>
    <r>
      <rPr>
        <sz val="5"/>
        <color indexed="8"/>
        <rFont val="굴림"/>
        <family val="3"/>
        <charset val="129"/>
      </rPr>
      <t>지방소득세</t>
    </r>
    <phoneticPr fontId="2" type="noConversion"/>
  </si>
  <si>
    <r>
      <t xml:space="preserve">26.
</t>
    </r>
    <r>
      <rPr>
        <sz val="8"/>
        <color indexed="8"/>
        <rFont val="굴림"/>
        <family val="3"/>
        <charset val="129"/>
      </rPr>
      <t>계</t>
    </r>
    <phoneticPr fontId="2" type="noConversion"/>
  </si>
  <si>
    <t xml:space="preserve"> 1. 원천징수의무자 인적사항 및 지급내용 합계사항</t>
    <phoneticPr fontId="2" type="noConversion"/>
  </si>
  <si>
    <t xml:space="preserve">  1. 이 서식은 거주자에게 기타소득을 지급하는 경우 작성하며, ⑬ 소득구분코드란은 제2쪽을 참조하여 해당 코드를 적습니다.</t>
    <phoneticPr fontId="2" type="noConversion"/>
  </si>
  <si>
    <t xml:space="preserve">  5.  (연간)지급총액란은 「소득세법」 제12조제5호아목에 따라 비과세되는 종교인소득을 제외하고 적습니다.</t>
    <phoneticPr fontId="2" type="noConversion"/>
  </si>
  <si>
    <t xml:space="preserve">  7. 서화ㆍ골동품 양도소득(소득구분코드 64)의 경우 4쪽의 서화ㆍ골동품 양도소득 명세서를 반드시 작성하여 제출하여야 합니다.</t>
    <phoneticPr fontId="2" type="noConversion"/>
  </si>
  <si>
    <t xml:space="preserve">  8. ⑬ 소득구분코드의 작성은 다음 표에 따라 구분하여 적습니다.</t>
    <phoneticPr fontId="2" type="noConversion"/>
  </si>
  <si>
    <t>작성방법</t>
    <phoneticPr fontId="2" type="noConversion"/>
  </si>
  <si>
    <t xml:space="preserve">  3. ④ 연간소득인원란은  14. 소득자성명(상호)란의 인원을, ⑤ 연간총지급건수란은  18.지급건수(소액 부징수를 포함합니다)의 합계를 적</t>
    <phoneticPr fontId="2" type="noConversion"/>
  </si>
  <si>
    <t xml:space="preserve">      으며, 연간 지급한 원천징수소득 중 소득자를 기준으로 합계하여 제출합니다.</t>
    <phoneticPr fontId="2" type="noConversion"/>
  </si>
  <si>
    <t xml:space="preserve">  4.  16. 내ㆍ외국인란은 내국인의 경우 "1"을 외국인의 경우 "9"를 각각 적습니다.</t>
    <phoneticPr fontId="2" type="noConversion"/>
  </si>
  <si>
    <t xml:space="preserve">  6.  21.소득금액란은  19. (연간)지급총액에서  20. 필요경비를 뺀 금액을 적습니다.</t>
    <phoneticPr fontId="2" type="noConversion"/>
  </si>
  <si>
    <t>신우회계법인</t>
    <phoneticPr fontId="2" type="noConversion"/>
  </si>
  <si>
    <t>충남 천안시 서북구 두정동 1369번지 청풍프라자 6층</t>
    <phoneticPr fontId="2" type="noConversion"/>
  </si>
  <si>
    <t>■ 소득세법 시행규칙 [별지 제23호서식(4)] &lt;개정 2017.03.10 개정&gt;</t>
    <phoneticPr fontId="2" type="noConversion"/>
  </si>
  <si>
    <t xml:space="preserve"> ※ 「소득세법」 제21조제1항제26호에 따른 종교인소득에 대해서는 2018년 1월 1일 이후에 발생하는 종교인소득을 지급하는 경우부터 적용됩니다.</t>
    <phoneticPr fontId="2" type="noConversion"/>
  </si>
  <si>
    <t xml:space="preserve">  2. 란부터 란까지 중 세액이 소액 부징수(1천원 미만을 말합니다)에 해당하는 경우에는 세액을 "0"으로 적으며, 원천징수의무자가 지급하는</t>
    <phoneticPr fontId="2" type="noConversion"/>
  </si>
  <si>
    <t xml:space="preserve">     ⑥ 연간 총지급액계와 ⑦ 소득자별 연간소득금액(소액 부징수를 포함합니다)합계는 일치해야 합니다.</t>
    <phoneticPr fontId="2" type="noConversion"/>
  </si>
  <si>
    <t>주민등록번호check</t>
    <phoneticPr fontId="36" type="noConversion"/>
  </si>
  <si>
    <t>계좌번호</t>
    <phoneticPr fontId="36" type="noConversion"/>
  </si>
  <si>
    <t>NO.</t>
    <phoneticPr fontId="2" type="noConversion"/>
  </si>
  <si>
    <t>소득자명</t>
    <phoneticPr fontId="2" type="noConversion"/>
  </si>
  <si>
    <t>종목</t>
    <phoneticPr fontId="2" type="noConversion"/>
  </si>
  <si>
    <t>세율(%)</t>
    <phoneticPr fontId="2" type="noConversion"/>
  </si>
  <si>
    <t>세액계</t>
    <phoneticPr fontId="2" type="noConversion"/>
  </si>
  <si>
    <t>차인지급액</t>
    <phoneticPr fontId="2" type="noConversion"/>
  </si>
  <si>
    <t>지급년월일</t>
    <phoneticPr fontId="2" type="noConversion"/>
  </si>
  <si>
    <t>귀속년월</t>
    <phoneticPr fontId="2" type="noConversion"/>
  </si>
  <si>
    <t>징수의무자</t>
    <phoneticPr fontId="2" type="noConversion"/>
  </si>
  <si>
    <t>상         호</t>
    <phoneticPr fontId="2" type="noConversion"/>
  </si>
  <si>
    <t>대표자명</t>
    <phoneticPr fontId="2" type="noConversion"/>
  </si>
  <si>
    <t>지급월</t>
    <phoneticPr fontId="2" type="noConversion"/>
  </si>
  <si>
    <t>신고용
지급총액 단수조정</t>
    <phoneticPr fontId="2" type="noConversion"/>
  </si>
  <si>
    <t>건 수</t>
    <phoneticPr fontId="2" type="noConversion"/>
  </si>
  <si>
    <t>합             계</t>
    <phoneticPr fontId="2" type="noConversion"/>
  </si>
  <si>
    <t>주         소</t>
    <phoneticPr fontId="2" type="noConversion"/>
  </si>
  <si>
    <t>핸드폰번호</t>
    <phoneticPr fontId="2" type="noConversion"/>
  </si>
  <si>
    <t>은행명</t>
    <phoneticPr fontId="36" type="noConversion"/>
  </si>
  <si>
    <t>신 고 용
지급총액</t>
    <phoneticPr fontId="2" type="noConversion"/>
  </si>
  <si>
    <t>요일</t>
    <phoneticPr fontId="2" type="noConversion"/>
  </si>
  <si>
    <t>주황규</t>
    <phoneticPr fontId="2" type="noConversion"/>
  </si>
  <si>
    <t>소 재 지</t>
    <phoneticPr fontId="2" type="noConversion"/>
  </si>
  <si>
    <t>사업자등록번호 CHECK</t>
    <phoneticPr fontId="2" type="noConversion"/>
  </si>
  <si>
    <t>김국진</t>
    <phoneticPr fontId="2" type="noConversion"/>
  </si>
  <si>
    <t>강수지</t>
    <phoneticPr fontId="2" type="noConversion"/>
  </si>
  <si>
    <t>김완선</t>
    <phoneticPr fontId="2" type="noConversion"/>
  </si>
  <si>
    <t>최성국</t>
    <phoneticPr fontId="2" type="noConversion"/>
  </si>
  <si>
    <t>김광규</t>
    <phoneticPr fontId="2" type="noConversion"/>
  </si>
  <si>
    <t>이연수</t>
    <phoneticPr fontId="2" type="noConversion"/>
  </si>
  <si>
    <t>구본승</t>
    <phoneticPr fontId="2" type="noConversion"/>
  </si>
  <si>
    <t>류태준</t>
    <phoneticPr fontId="2" type="noConversion"/>
  </si>
  <si>
    <t>박재홍</t>
    <phoneticPr fontId="2" type="noConversion"/>
  </si>
  <si>
    <t>신효범</t>
    <phoneticPr fontId="2" type="noConversion"/>
  </si>
  <si>
    <t>김수용</t>
    <phoneticPr fontId="2" type="noConversion"/>
  </si>
  <si>
    <t>김도균</t>
    <phoneticPr fontId="2" type="noConversion"/>
  </si>
  <si>
    <t>김선경</t>
    <phoneticPr fontId="2" type="noConversion"/>
  </si>
  <si>
    <t>김부용</t>
    <phoneticPr fontId="2" type="noConversion"/>
  </si>
  <si>
    <t>박선영</t>
    <phoneticPr fontId="2" type="noConversion"/>
  </si>
  <si>
    <t>임성은</t>
    <phoneticPr fontId="2" type="noConversion"/>
  </si>
  <si>
    <t>곽진영</t>
    <phoneticPr fontId="2" type="noConversion"/>
  </si>
  <si>
    <t>정유석</t>
    <phoneticPr fontId="2" type="noConversion"/>
  </si>
  <si>
    <t>오솔미</t>
    <phoneticPr fontId="2" type="noConversion"/>
  </si>
  <si>
    <t>지급수수료</t>
    <phoneticPr fontId="2" type="noConversion"/>
  </si>
  <si>
    <t>차액</t>
    <phoneticPr fontId="2" type="noConversion"/>
  </si>
  <si>
    <t>기타소득지급대장</t>
  </si>
  <si>
    <t>기타소득이자</t>
  </si>
  <si>
    <t>거주자의 기타소득 원천징수영수증</t>
  </si>
  <si>
    <t>거주자의 기타소득 지  급  명 세 서</t>
  </si>
  <si>
    <t>1. 이서식은 거주자가 기타소득이 발생한 경우에 한하여 작성하며, 비거주자는 별지 제23호서식(5)을 사</t>
  </si>
  <si>
    <t>거주자의 기타소득 지급명세서 (발행자보고용)
(기타소득원천징수영수증 발행자 보관용 소득자별 연간집계표)</t>
  </si>
  <si>
    <t>이 서식은 거주자가 기타소득이 발생한 경우에만 작성하며, 비거주자는 별지 제23호서식(5)를 사용하여야 합니다.</t>
  </si>
  <si>
    <t>2) 사업활동으로 볼 수 있을 정도의 계속성과 반복성이 있는 경우에는 기타소득이며,</t>
  </si>
  <si>
    <t>- 소득의 구분은 고용관계 유무, 용역제공의 계속성 등에 따라 근로소득,기타소득, 기타소득으로 구분됩니다.</t>
  </si>
  <si>
    <t>반면, 고용관계 없이 독립된 자격으로 계속적, 반복적으로 용역을 제공하고 성과에 따라 지급받는 금액은 기타소득, 일시적, 우발적으로 제공하는 용역은 기타소득에 해당하는 것입니다.</t>
  </si>
  <si>
    <t>일시적으로 강의를 하고 지급받는 강사료 등은 같은법 제21조의 규정에 의하여 기타소득에 해당하며, 독립된 자격으로 계속적·반복적으로 강의를 하고 지급받는 강사료 등은 같은법 제19조 제1항의 규정에 의하여 기타소득에 해당하는 것임.</t>
  </si>
  <si>
    <t>일시적으로 강의를 하고 지급받는 강사료 등은 같은법 제21조의 규정에의하여 기타소득에 해당하며, 독립된 자격으로 계속적ㆍ반복적으로 강의를 하고 지급받는 강사료 등은 같은법 제19조 제1항의 규정에 의하여 기타소득에 해당하는 것임.</t>
  </si>
  <si>
    <t>필요경비</t>
    <phoneticPr fontId="2" type="noConversion"/>
  </si>
  <si>
    <t>소득금액</t>
    <phoneticPr fontId="2" type="noConversion"/>
  </si>
  <si>
    <t>코드</t>
    <phoneticPr fontId="2" type="noConversion"/>
  </si>
  <si>
    <t>비과세 기타소득</t>
  </si>
  <si>
    <t>분리과세 기타소득</t>
  </si>
  <si>
    <t>소기업소상공인공제부금 해지 소득</t>
  </si>
  <si>
    <r>
      <t xml:space="preserve">* </t>
    </r>
    <r>
      <rPr>
        <sz val="8"/>
        <color rgb="FF000000"/>
        <rFont val="굴림"/>
        <family val="3"/>
        <charset val="129"/>
      </rPr>
      <t>연금저축계좌 해지 등 연금외수령 기타소득은 「소득세법 시행규칙」 별지 제</t>
    </r>
    <r>
      <rPr>
        <sz val="8"/>
        <color rgb="FF000000"/>
        <rFont val="돋움"/>
        <family val="3"/>
        <charset val="129"/>
      </rPr>
      <t>24</t>
    </r>
    <r>
      <rPr>
        <sz val="8"/>
        <color rgb="FF000000"/>
        <rFont val="굴림"/>
        <family val="3"/>
        <charset val="129"/>
      </rPr>
      <t>호서식</t>
    </r>
    <r>
      <rPr>
        <sz val="8"/>
        <color rgb="FF000000"/>
        <rFont val="돋움"/>
        <family val="3"/>
        <charset val="129"/>
      </rPr>
      <t xml:space="preserve">(6) </t>
    </r>
    <r>
      <rPr>
        <sz val="8"/>
        <color rgb="FF000000"/>
        <rFont val="굴림"/>
        <family val="3"/>
        <charset val="129"/>
      </rPr>
      <t>연금계좌지급명세서에</t>
    </r>
    <r>
      <rPr>
        <sz val="8"/>
        <color rgb="FF000000"/>
        <rFont val="돋움"/>
        <family val="3"/>
        <charset val="129"/>
      </rPr>
      <t xml:space="preserve"> </t>
    </r>
    <r>
      <rPr>
        <sz val="8"/>
        <color rgb="FF000000"/>
        <rFont val="굴림"/>
        <family val="3"/>
        <charset val="129"/>
      </rPr>
      <t>별도로</t>
    </r>
    <r>
      <rPr>
        <sz val="8"/>
        <color rgb="FF000000"/>
        <rFont val="돋움"/>
        <family val="3"/>
        <charset val="129"/>
      </rPr>
      <t xml:space="preserve"> </t>
    </r>
    <r>
      <rPr>
        <sz val="8"/>
        <color rgb="FF000000"/>
        <rFont val="굴림"/>
        <family val="3"/>
        <charset val="129"/>
      </rPr>
      <t>적습니다</t>
    </r>
    <r>
      <rPr>
        <sz val="8"/>
        <color rgb="FF000000"/>
        <rFont val="돋움"/>
        <family val="3"/>
        <charset val="129"/>
      </rPr>
      <t>.</t>
    </r>
  </si>
  <si>
    <r>
      <t>필요경비 없는 기타소득</t>
    </r>
    <r>
      <rPr>
        <sz val="9"/>
        <color rgb="FF000000"/>
        <rFont val="돋움"/>
        <family val="3"/>
        <charset val="129"/>
      </rPr>
      <t>(</t>
    </r>
    <r>
      <rPr>
        <sz val="9"/>
        <color rgb="FF000000"/>
        <rFont val="굴림"/>
        <family val="3"/>
        <charset val="129"/>
      </rPr>
      <t xml:space="preserve">코드 </t>
    </r>
    <r>
      <rPr>
        <sz val="9"/>
        <color rgb="FF000000"/>
        <rFont val="돋움"/>
        <family val="3"/>
        <charset val="129"/>
      </rPr>
      <t xml:space="preserve">61, 63 </t>
    </r>
    <r>
      <rPr>
        <sz val="9"/>
        <color rgb="FF000000"/>
        <rFont val="굴림"/>
        <family val="3"/>
        <charset val="129"/>
      </rPr>
      <t>제외</t>
    </r>
    <r>
      <rPr>
        <sz val="9"/>
        <color rgb="FF000000"/>
        <rFont val="돋움"/>
        <family val="3"/>
        <charset val="129"/>
      </rPr>
      <t>)</t>
    </r>
  </si>
  <si>
    <r>
      <t>「조세특례제한법」 제</t>
    </r>
    <r>
      <rPr>
        <sz val="9"/>
        <color rgb="FF000000"/>
        <rFont val="돋움"/>
        <family val="3"/>
        <charset val="129"/>
      </rPr>
      <t>16</t>
    </r>
    <r>
      <rPr>
        <sz val="9"/>
        <color rgb="FF000000"/>
        <rFont val="굴림"/>
        <family val="3"/>
        <charset val="129"/>
      </rPr>
      <t>조의</t>
    </r>
    <r>
      <rPr>
        <sz val="9"/>
        <color rgb="FF000000"/>
        <rFont val="돋움"/>
        <family val="3"/>
        <charset val="129"/>
      </rPr>
      <t>2</t>
    </r>
    <r>
      <rPr>
        <sz val="9"/>
        <color rgb="FF000000"/>
        <rFont val="굴림"/>
        <family val="3"/>
        <charset val="129"/>
      </rPr>
      <t>에 따라 원천징수의무자에게 납부특례의 적용 신청한 경우로서 벤처기업 임원 또는 종업원이 퇴직 전 부여받은 주식매수선택권을 퇴직 후에 행사함으로써 얻는 이익</t>
    </r>
  </si>
  <si>
    <r>
      <t xml:space="preserve">* </t>
    </r>
    <r>
      <rPr>
        <sz val="8"/>
        <color rgb="FF000000"/>
        <rFont val="굴림"/>
        <family val="3"/>
        <charset val="129"/>
      </rPr>
      <t>원천징수의무자는 기타소득세를 원천징수하지 않습니다</t>
    </r>
    <r>
      <rPr>
        <sz val="8"/>
        <color rgb="FF000000"/>
        <rFont val="돋움"/>
        <family val="3"/>
        <charset val="129"/>
      </rPr>
      <t>(</t>
    </r>
    <r>
      <rPr>
        <sz val="8"/>
        <color rgb="FF000000"/>
        <rFont val="굴림"/>
        <family val="3"/>
        <charset val="129"/>
      </rPr>
      <t>종합소득세 과세표준확정신고</t>
    </r>
    <r>
      <rPr>
        <sz val="8"/>
        <color rgb="FF000000"/>
        <rFont val="돋움"/>
        <family val="3"/>
        <charset val="129"/>
      </rPr>
      <t>·</t>
    </r>
    <r>
      <rPr>
        <sz val="8"/>
        <color rgb="FF000000"/>
        <rFont val="굴림"/>
        <family val="3"/>
        <charset val="129"/>
      </rPr>
      <t>납부</t>
    </r>
    <r>
      <rPr>
        <sz val="8"/>
        <color rgb="FF000000"/>
        <rFont val="돋움"/>
        <family val="3"/>
        <charset val="129"/>
      </rPr>
      <t>).</t>
    </r>
  </si>
  <si>
    <r>
      <t>개당</t>
    </r>
    <r>
      <rPr>
        <sz val="9"/>
        <color rgb="FF000000"/>
        <rFont val="돋움"/>
        <family val="3"/>
        <charset val="129"/>
      </rPr>
      <t>·</t>
    </r>
    <r>
      <rPr>
        <sz val="9"/>
        <color rgb="FF000000"/>
        <rFont val="굴림"/>
        <family val="3"/>
        <charset val="129"/>
      </rPr>
      <t xml:space="preserve">점당 또는 조당 양도가액이 </t>
    </r>
    <r>
      <rPr>
        <sz val="9"/>
        <color rgb="FF000000"/>
        <rFont val="돋움"/>
        <family val="3"/>
        <charset val="129"/>
      </rPr>
      <t>6</t>
    </r>
    <r>
      <rPr>
        <sz val="9"/>
        <color rgb="FF000000"/>
        <rFont val="굴림"/>
        <family val="3"/>
        <charset val="129"/>
      </rPr>
      <t>천만원 이상인 서화</t>
    </r>
    <r>
      <rPr>
        <sz val="9"/>
        <color rgb="FF000000"/>
        <rFont val="돋움"/>
        <family val="3"/>
        <charset val="129"/>
      </rPr>
      <t>·</t>
    </r>
    <r>
      <rPr>
        <sz val="9"/>
        <color rgb="FF000000"/>
        <rFont val="굴림"/>
        <family val="3"/>
        <charset val="129"/>
      </rPr>
      <t>골동품 양도로 발생한 소득</t>
    </r>
    <r>
      <rPr>
        <sz val="9"/>
        <color rgb="FF000000"/>
        <rFont val="돋움"/>
        <family val="3"/>
        <charset val="129"/>
      </rPr>
      <t>(</t>
    </r>
    <r>
      <rPr>
        <sz val="9"/>
        <color rgb="FF000000"/>
        <rFont val="굴림"/>
        <family val="3"/>
        <charset val="129"/>
      </rPr>
      <t>양도일 현재 생존한 국내 원작자의 작품은 제외</t>
    </r>
    <r>
      <rPr>
        <sz val="9"/>
        <color rgb="FF000000"/>
        <rFont val="돋움"/>
        <family val="3"/>
        <charset val="129"/>
      </rPr>
      <t>)</t>
    </r>
  </si>
  <si>
    <r>
      <t>「공익법인의 설립</t>
    </r>
    <r>
      <rPr>
        <sz val="9"/>
        <color rgb="FF000000"/>
        <rFont val="돋움"/>
        <family val="3"/>
        <charset val="129"/>
      </rPr>
      <t>·</t>
    </r>
    <r>
      <rPr>
        <sz val="9"/>
        <color rgb="FF000000"/>
        <rFont val="굴림"/>
        <family val="3"/>
        <charset val="129"/>
      </rPr>
      <t>운영에 관한 법률」의 적용을 받는 공익법인이 주무관청의 승인을 받아 시상하는 상금 및 부상과 다수가 순위 경쟁하는 대회에서 입상자가 받는 상금 및 부상</t>
    </r>
    <r>
      <rPr>
        <sz val="9"/>
        <color rgb="FF000000"/>
        <rFont val="돋움"/>
        <family val="3"/>
        <charset val="129"/>
      </rPr>
      <t>(</t>
    </r>
    <r>
      <rPr>
        <sz val="9"/>
        <color rgb="FF000000"/>
        <rFont val="굴림"/>
        <family val="3"/>
        <charset val="129"/>
      </rPr>
      <t xml:space="preserve">이하 </t>
    </r>
    <r>
      <rPr>
        <sz val="9"/>
        <color rgb="FF000000"/>
        <rFont val="돋움"/>
        <family val="3"/>
        <charset val="129"/>
      </rPr>
      <t>"</t>
    </r>
    <r>
      <rPr>
        <sz val="9"/>
        <color rgb="FF000000"/>
        <rFont val="굴림"/>
        <family val="3"/>
        <charset val="129"/>
      </rPr>
      <t>상금 및 부상</t>
    </r>
    <r>
      <rPr>
        <sz val="9"/>
        <color rgb="FF000000"/>
        <rFont val="돋움"/>
        <family val="3"/>
        <charset val="129"/>
      </rPr>
      <t>"</t>
    </r>
    <r>
      <rPr>
        <sz val="9"/>
        <color rgb="FF000000"/>
        <rFont val="굴림"/>
        <family val="3"/>
        <charset val="129"/>
      </rPr>
      <t>이라 함</t>
    </r>
    <r>
      <rPr>
        <sz val="9"/>
        <color rgb="FF000000"/>
        <rFont val="돋움"/>
        <family val="3"/>
        <charset val="129"/>
      </rPr>
      <t>)</t>
    </r>
  </si>
  <si>
    <r>
      <t>광업권</t>
    </r>
    <r>
      <rPr>
        <sz val="9"/>
        <color rgb="FF000000"/>
        <rFont val="돋움"/>
        <family val="3"/>
        <charset val="129"/>
      </rPr>
      <t>·</t>
    </r>
    <r>
      <rPr>
        <sz val="9"/>
        <color rgb="FF000000"/>
        <rFont val="굴림"/>
        <family val="3"/>
        <charset val="129"/>
      </rPr>
      <t>어업권</t>
    </r>
    <r>
      <rPr>
        <sz val="9"/>
        <color rgb="FF000000"/>
        <rFont val="돋움"/>
        <family val="3"/>
        <charset val="129"/>
      </rPr>
      <t>·</t>
    </r>
    <r>
      <rPr>
        <sz val="9"/>
        <color rgb="FF000000"/>
        <rFont val="굴림"/>
        <family val="3"/>
        <charset val="129"/>
      </rPr>
      <t>산업재산권</t>
    </r>
    <r>
      <rPr>
        <sz val="9"/>
        <color rgb="FF000000"/>
        <rFont val="돋움"/>
        <family val="3"/>
        <charset val="129"/>
      </rPr>
      <t>·</t>
    </r>
    <r>
      <rPr>
        <sz val="9"/>
        <color rgb="FF000000"/>
        <rFont val="굴림"/>
        <family val="3"/>
        <charset val="129"/>
      </rPr>
      <t>산업정보</t>
    </r>
    <r>
      <rPr>
        <sz val="9"/>
        <color rgb="FF000000"/>
        <rFont val="돋움"/>
        <family val="3"/>
        <charset val="129"/>
      </rPr>
      <t xml:space="preserve">, </t>
    </r>
    <r>
      <rPr>
        <sz val="9"/>
        <color rgb="FF000000"/>
        <rFont val="굴림"/>
        <family val="3"/>
        <charset val="129"/>
      </rPr>
      <t>산업상비밀</t>
    </r>
    <r>
      <rPr>
        <sz val="9"/>
        <color rgb="FF000000"/>
        <rFont val="돋움"/>
        <family val="3"/>
        <charset val="129"/>
      </rPr>
      <t xml:space="preserve">, </t>
    </r>
    <r>
      <rPr>
        <sz val="9"/>
        <color rgb="FF000000"/>
        <rFont val="굴림"/>
        <family val="3"/>
        <charset val="129"/>
      </rPr>
      <t>상표권</t>
    </r>
    <r>
      <rPr>
        <sz val="9"/>
        <color rgb="FF000000"/>
        <rFont val="돋움"/>
        <family val="3"/>
        <charset val="129"/>
      </rPr>
      <t>·</t>
    </r>
    <r>
      <rPr>
        <sz val="9"/>
        <color rgb="FF000000"/>
        <rFont val="굴림"/>
        <family val="3"/>
        <charset val="129"/>
      </rPr>
      <t>영업권</t>
    </r>
    <r>
      <rPr>
        <sz val="9"/>
        <color rgb="FF000000"/>
        <rFont val="돋움"/>
        <family val="3"/>
        <charset val="129"/>
      </rPr>
      <t>(</t>
    </r>
    <r>
      <rPr>
        <sz val="9"/>
        <color rgb="FF000000"/>
        <rFont val="굴림"/>
        <family val="3"/>
        <charset val="129"/>
      </rPr>
      <t>사업소득이 발생하는 점포를 임차하여 점포임차인으로서의 지위를 양도함으로써 얻는 경제적 이익인 점포 임차권을 포함한다</t>
    </r>
    <r>
      <rPr>
        <sz val="9"/>
        <color rgb="FF000000"/>
        <rFont val="돋움"/>
        <family val="3"/>
        <charset val="129"/>
      </rPr>
      <t xml:space="preserve">), </t>
    </r>
    <r>
      <rPr>
        <sz val="9"/>
        <color rgb="FF000000"/>
        <rFont val="굴림"/>
        <family val="3"/>
        <charset val="129"/>
      </rPr>
      <t>토사석</t>
    </r>
    <r>
      <rPr>
        <sz val="9"/>
        <color rgb="FF000000"/>
        <rFont val="돋움"/>
        <family val="3"/>
        <charset val="129"/>
      </rPr>
      <t>(</t>
    </r>
    <r>
      <rPr>
        <sz val="9"/>
        <color rgb="FF000000"/>
        <rFont val="굴림"/>
        <family val="3"/>
        <charset val="129"/>
      </rPr>
      <t>土砂石</t>
    </r>
    <r>
      <rPr>
        <sz val="9"/>
        <color rgb="FF000000"/>
        <rFont val="돋움"/>
        <family val="3"/>
        <charset val="129"/>
      </rPr>
      <t>)</t>
    </r>
    <r>
      <rPr>
        <sz val="9"/>
        <color rgb="FF000000"/>
        <rFont val="굴림"/>
        <family val="3"/>
        <charset val="129"/>
      </rPr>
      <t>의 채취허가에 따른 권리</t>
    </r>
    <r>
      <rPr>
        <sz val="9"/>
        <color rgb="FF000000"/>
        <rFont val="돋움"/>
        <family val="3"/>
        <charset val="129"/>
      </rPr>
      <t xml:space="preserve">, </t>
    </r>
    <r>
      <rPr>
        <sz val="9"/>
        <color rgb="FF000000"/>
        <rFont val="굴림"/>
        <family val="3"/>
        <charset val="129"/>
      </rPr>
      <t>지하수의 개발</t>
    </r>
    <r>
      <rPr>
        <sz val="9"/>
        <color rgb="FF000000"/>
        <rFont val="돋움"/>
        <family val="3"/>
        <charset val="129"/>
      </rPr>
      <t>·</t>
    </r>
    <r>
      <rPr>
        <sz val="9"/>
        <color rgb="FF000000"/>
        <rFont val="굴림"/>
        <family val="3"/>
        <charset val="129"/>
      </rPr>
      <t>이용권</t>
    </r>
    <r>
      <rPr>
        <sz val="9"/>
        <color rgb="FF000000"/>
        <rFont val="돋움"/>
        <family val="3"/>
        <charset val="129"/>
      </rPr>
      <t xml:space="preserve">, </t>
    </r>
    <r>
      <rPr>
        <sz val="9"/>
        <color rgb="FF000000"/>
        <rFont val="굴림"/>
        <family val="3"/>
        <charset val="129"/>
      </rPr>
      <t xml:space="preserve">그 밖에 이와 유사한 자산이나 권리를 양도하거나 대여하고 그 대가로 받는 금품 </t>
    </r>
    <r>
      <rPr>
        <sz val="9"/>
        <color rgb="FF000000"/>
        <rFont val="돋움"/>
        <family val="3"/>
        <charset val="129"/>
      </rPr>
      <t>(</t>
    </r>
    <r>
      <rPr>
        <sz val="9"/>
        <color rgb="FF000000"/>
        <rFont val="굴림"/>
        <family val="3"/>
        <charset val="129"/>
      </rPr>
      <t xml:space="preserve">이하 </t>
    </r>
    <r>
      <rPr>
        <sz val="9"/>
        <color rgb="FF000000"/>
        <rFont val="돋움"/>
        <family val="3"/>
        <charset val="129"/>
      </rPr>
      <t>"</t>
    </r>
    <r>
      <rPr>
        <sz val="9"/>
        <color rgb="FF000000"/>
        <rFont val="굴림"/>
        <family val="3"/>
        <charset val="129"/>
      </rPr>
      <t>광업권 등</t>
    </r>
    <r>
      <rPr>
        <sz val="9"/>
        <color rgb="FF000000"/>
        <rFont val="돋움"/>
        <family val="3"/>
        <charset val="129"/>
      </rPr>
      <t>"</t>
    </r>
    <r>
      <rPr>
        <sz val="9"/>
        <color rgb="FF000000"/>
        <rFont val="굴림"/>
        <family val="3"/>
        <charset val="129"/>
      </rPr>
      <t>이라 함</t>
    </r>
    <r>
      <rPr>
        <sz val="9"/>
        <color rgb="FF000000"/>
        <rFont val="돋움"/>
        <family val="3"/>
        <charset val="129"/>
      </rPr>
      <t>)</t>
    </r>
  </si>
  <si>
    <r>
      <t>지역권</t>
    </r>
    <r>
      <rPr>
        <sz val="9"/>
        <color rgb="FF000000"/>
        <rFont val="돋움"/>
        <family val="3"/>
        <charset val="129"/>
      </rPr>
      <t>·</t>
    </r>
    <r>
      <rPr>
        <sz val="9"/>
        <color rgb="FF000000"/>
        <rFont val="굴림"/>
        <family val="3"/>
        <charset val="129"/>
      </rPr>
      <t>지상권</t>
    </r>
    <r>
      <rPr>
        <sz val="9"/>
        <color rgb="FF000000"/>
        <rFont val="돋움"/>
        <family val="3"/>
        <charset val="129"/>
      </rPr>
      <t>(</t>
    </r>
    <r>
      <rPr>
        <sz val="9"/>
        <color rgb="FF000000"/>
        <rFont val="굴림"/>
        <family val="3"/>
        <charset val="129"/>
      </rPr>
      <t>지하 또는 공중에 설정된 권리를 포함한다</t>
    </r>
    <r>
      <rPr>
        <sz val="9"/>
        <color rgb="FF000000"/>
        <rFont val="돋움"/>
        <family val="3"/>
        <charset val="129"/>
      </rPr>
      <t>)</t>
    </r>
    <r>
      <rPr>
        <sz val="9"/>
        <color rgb="FF000000"/>
        <rFont val="굴림"/>
        <family val="3"/>
        <charset val="129"/>
      </rPr>
      <t>을 설정하거나 대여하고 받는 금품</t>
    </r>
    <r>
      <rPr>
        <sz val="9"/>
        <color rgb="FF000000"/>
        <rFont val="돋움"/>
        <family val="3"/>
        <charset val="129"/>
      </rPr>
      <t>(</t>
    </r>
    <r>
      <rPr>
        <sz val="9"/>
        <color rgb="FF000000"/>
        <rFont val="굴림"/>
        <family val="3"/>
        <charset val="129"/>
      </rPr>
      <t xml:space="preserve">이하 </t>
    </r>
    <r>
      <rPr>
        <sz val="9"/>
        <color rgb="FF000000"/>
        <rFont val="돋움"/>
        <family val="3"/>
        <charset val="129"/>
      </rPr>
      <t>"</t>
    </r>
    <r>
      <rPr>
        <sz val="9"/>
        <color rgb="FF000000"/>
        <rFont val="굴림"/>
        <family val="3"/>
        <charset val="129"/>
      </rPr>
      <t>지역권 등</t>
    </r>
    <r>
      <rPr>
        <sz val="9"/>
        <color rgb="FF000000"/>
        <rFont val="돋움"/>
        <family val="3"/>
        <charset val="129"/>
      </rPr>
      <t>"</t>
    </r>
    <r>
      <rPr>
        <sz val="9"/>
        <color rgb="FF000000"/>
        <rFont val="굴림"/>
        <family val="3"/>
        <charset val="129"/>
      </rPr>
      <t>이라고</t>
    </r>
    <r>
      <rPr>
        <sz val="9"/>
        <color rgb="FF000000"/>
        <rFont val="돋움"/>
        <family val="3"/>
        <charset val="129"/>
      </rPr>
      <t xml:space="preserve"> </t>
    </r>
    <r>
      <rPr>
        <sz val="9"/>
        <color rgb="FF000000"/>
        <rFont val="굴림"/>
        <family val="3"/>
        <charset val="129"/>
      </rPr>
      <t>함</t>
    </r>
    <r>
      <rPr>
        <sz val="9"/>
        <color rgb="FF000000"/>
        <rFont val="돋움"/>
        <family val="3"/>
        <charset val="129"/>
      </rPr>
      <t>)</t>
    </r>
  </si>
  <si>
    <r>
      <t>계약의 위약 또는 해약으로 인하여 받는 위약금과 배상금 중 주택입주지체상금</t>
    </r>
    <r>
      <rPr>
        <sz val="9"/>
        <color rgb="FF000000"/>
        <rFont val="돋움"/>
        <family val="3"/>
        <charset val="129"/>
      </rPr>
      <t>(</t>
    </r>
    <r>
      <rPr>
        <sz val="9"/>
        <color rgb="FF000000"/>
        <rFont val="굴림"/>
        <family val="3"/>
        <charset val="129"/>
      </rPr>
      <t xml:space="preserve">이하 </t>
    </r>
    <r>
      <rPr>
        <sz val="9"/>
        <color rgb="FF000000"/>
        <rFont val="돋움"/>
        <family val="3"/>
        <charset val="129"/>
      </rPr>
      <t>"</t>
    </r>
    <r>
      <rPr>
        <sz val="9"/>
        <color rgb="FF000000"/>
        <rFont val="굴림"/>
        <family val="3"/>
        <charset val="129"/>
      </rPr>
      <t>주택입주지체상금</t>
    </r>
    <r>
      <rPr>
        <sz val="9"/>
        <color rgb="FF000000"/>
        <rFont val="돋움"/>
        <family val="3"/>
        <charset val="129"/>
      </rPr>
      <t>"</t>
    </r>
    <r>
      <rPr>
        <sz val="9"/>
        <color rgb="FF000000"/>
        <rFont val="굴림"/>
        <family val="3"/>
        <charset val="129"/>
      </rPr>
      <t>이라고 함</t>
    </r>
    <r>
      <rPr>
        <sz val="9"/>
        <color rgb="FF000000"/>
        <rFont val="돋움"/>
        <family val="3"/>
        <charset val="129"/>
      </rPr>
      <t>)</t>
    </r>
  </si>
  <si>
    <r>
      <t>문예</t>
    </r>
    <r>
      <rPr>
        <sz val="9"/>
        <color rgb="FF000000"/>
        <rFont val="돋움"/>
        <family val="3"/>
        <charset val="129"/>
      </rPr>
      <t>·</t>
    </r>
    <r>
      <rPr>
        <sz val="9"/>
        <color rgb="FF000000"/>
        <rFont val="굴림"/>
        <family val="3"/>
        <charset val="129"/>
      </rPr>
      <t>학술</t>
    </r>
    <r>
      <rPr>
        <sz val="9"/>
        <color rgb="FF000000"/>
        <rFont val="돋움"/>
        <family val="3"/>
        <charset val="129"/>
      </rPr>
      <t>·</t>
    </r>
    <r>
      <rPr>
        <sz val="9"/>
        <color rgb="FF000000"/>
        <rFont val="굴림"/>
        <family val="3"/>
        <charset val="129"/>
      </rPr>
      <t>미술</t>
    </r>
    <r>
      <rPr>
        <sz val="9"/>
        <color rgb="FF000000"/>
        <rFont val="돋움"/>
        <family val="3"/>
        <charset val="129"/>
      </rPr>
      <t>·</t>
    </r>
    <r>
      <rPr>
        <sz val="9"/>
        <color rgb="FF000000"/>
        <rFont val="굴림"/>
        <family val="3"/>
        <charset val="129"/>
      </rPr>
      <t>음악 또는 사진에 속하는 창작품</t>
    </r>
    <r>
      <rPr>
        <sz val="9"/>
        <color rgb="FF000000"/>
        <rFont val="돋움"/>
        <family val="3"/>
        <charset val="129"/>
      </rPr>
      <t>(</t>
    </r>
    <r>
      <rPr>
        <sz val="9"/>
        <color rgb="FF000000"/>
        <rFont val="굴림"/>
        <family val="3"/>
        <charset val="129"/>
      </rPr>
      <t>「신문 등의 자유와 기능보장에 관한 법률」에 따른 정기간행물에 게재하는 삽화 및 만화와 우리나라의 창작품 또는 고전을 외국어로 번역하거나 국역하는</t>
    </r>
    <r>
      <rPr>
        <sz val="9"/>
        <color rgb="FF000000"/>
        <rFont val="돋움"/>
        <family val="3"/>
        <charset val="129"/>
      </rPr>
      <t xml:space="preserve"> </t>
    </r>
    <r>
      <rPr>
        <sz val="9"/>
        <color rgb="FF000000"/>
        <rFont val="굴림"/>
        <family val="3"/>
        <charset val="129"/>
      </rPr>
      <t>것을 포함한다</t>
    </r>
    <r>
      <rPr>
        <sz val="9"/>
        <color rgb="FF000000"/>
        <rFont val="돋움"/>
        <family val="3"/>
        <charset val="129"/>
      </rPr>
      <t>)</t>
    </r>
    <r>
      <rPr>
        <sz val="9"/>
        <color rgb="FF000000"/>
        <rFont val="굴림"/>
        <family val="3"/>
        <charset val="129"/>
      </rPr>
      <t xml:space="preserve">에 대한 원작자로서 받는 소득으로서 다음 각 목의 어느 하나에 해당하는 것 </t>
    </r>
  </si>
  <si>
    <t>소득구분</t>
    <phoneticPr fontId="2" type="noConversion"/>
  </si>
  <si>
    <t>코드</t>
    <phoneticPr fontId="2" type="noConversion"/>
  </si>
  <si>
    <t xml:space="preserve">                      하여 코드별로 구분하여 작성</t>
    <phoneticPr fontId="2" type="noConversion"/>
  </si>
  <si>
    <t>충남 천안시 서북구 오성로 103, 6층 (청풍프라자,두정동)</t>
    <phoneticPr fontId="2" type="noConversion"/>
  </si>
  <si>
    <t>주홍선</t>
    <phoneticPr fontId="2" type="noConversion"/>
  </si>
  <si>
    <t>선우회계법인</t>
    <phoneticPr fontId="2" type="noConversion"/>
  </si>
  <si>
    <t>하단 빨간색을 본인 사업자관련 으로 변경해 주세염</t>
    <phoneticPr fontId="2" type="noConversion"/>
  </si>
  <si>
    <t>http://cafe.daum.net/transtax/QNGA/26</t>
    <phoneticPr fontId="2" type="noConversion"/>
  </si>
  <si>
    <t xml:space="preserve">✱ 64코드: 필요경비 60% 적용[다만, 서화·골동품 보유기간이 10년 이상인 경우 90% 적용하고, 실제 든 필요 경비가 80(90)%를 초과하는 경우에는 그 초과하는 금액도 포함]하여 작성 </t>
  </si>
  <si>
    <t>✱ 71〜76코드: 필요경비 60%를 적용(다만, 실제 든 필요경비가 60%를 초과하는 경우에는 그 초과하는 금액도 포함)</t>
  </si>
  <si>
    <t>필요경비 60% 인정 기타소득은 지급금액으로 250,000원</t>
  </si>
  <si>
    <t>예제) 세금(원천징수액 4.4%)을 제외하고 온전히 실지급액으로 30만원을 지급하고 싶을때 (단,필요경비 60%인정되는 기타소득일경우)</t>
  </si>
  <si>
    <t>60%필요경비 인정되는 기타소득일 경우</t>
  </si>
  <si>
    <t xml:space="preserve">※ 필요경비 60% 적용(단, 실제 소요된 필요경비가 60%를 초과하는 경우에는 그 초과하는 금액도 포함)소득은 </t>
  </si>
  <si>
    <t>하는데 기타소득 공제시 필요경비 60%제하고 공제한다는데 맞는건지?</t>
  </si>
  <si>
    <t>기타소득금액(60% 필요경비 인정)이 건별로 5만원 이하인 경우에는</t>
  </si>
  <si>
    <t>자료출처 :</t>
    <phoneticPr fontId="2" type="noConversion"/>
  </si>
  <si>
    <t>조세실</t>
    <phoneticPr fontId="2" type="noConversion"/>
  </si>
  <si>
    <t>충남 천안시 서북구 오성로 103,6층 두정동 청풍프라자</t>
    <phoneticPr fontId="2" type="noConversion"/>
  </si>
  <si>
    <t>과세최저한 : ★지급시(건별)★ 기타소득금액이 5만원이하이면 과세최저한-&gt;원천징수세액 : 0원</t>
    <phoneticPr fontId="2" type="noConversion"/>
  </si>
  <si>
    <t>과세최저한 : ★지급시(건별)★ 기타소득금액이 5만원이하(60%필요경비일 경우 지급총액 125,000원이하)이면 과세최저한-&gt;원천징수세액 : 0원</t>
    <phoneticPr fontId="2" type="noConversion"/>
  </si>
  <si>
    <t>※ 기타소득자는 종합소득세 신고시 기타소득금액 3백만원 이하 선택적분리과세 / 기타소득금액 3백만원 초과 무조건 종합합산과세</t>
    <phoneticPr fontId="2" type="noConversion"/>
  </si>
  <si>
    <t>※ 과세최저한 : ★지급시(건별)★ 기타소득금액이 5만원이하(60%필요경비일 경우 지급총액 125,000원이하)이면 과세최저한-&gt;원천징수세액 : 0원</t>
    <phoneticPr fontId="2" type="noConversion"/>
  </si>
  <si>
    <t>차인지급액
(계좌출금액)</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</si>
</sst>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76" formatCode="yyyy&quot;년&quot;\ m&quot;월&quot;\ d&quot;일&quot;;@"/>
    <numFmt numFmtId="177" formatCode="###\-##\-#####"/>
    <numFmt numFmtId="178" formatCode="000000\-0000000"/>
    <numFmt numFmtId="179" formatCode="#,#00_ "/>
    <numFmt numFmtId="180" formatCode="yyyy&quot;년&quot;\ m&quot;월&quot;;@"/>
    <numFmt numFmtId="181" formatCode="0_ &quot;건&quot;"/>
    <numFmt numFmtId="182" formatCode="yyyy\.mm\.dd"/>
  </numFmts>
  <fonts count="62" x14ac:knownFonts="1">
    <font>
      <sz val="11"/>
      <color theme="1"/>
      <name val="굴림"/>
      <family val="3"/>
      <charset val="129"/>
    </font>
    <font>
      <sz val="11"/>
      <color theme="1"/>
      <name val="맑은 고딕"/>
      <family val="2"/>
      <charset val="129"/>
      <scheme val="minor"/>
    </font>
    <font>
      <sz val="8"/>
      <name val="굴림"/>
      <family val="3"/>
      <charset val="129"/>
    </font>
    <font>
      <sz val="6"/>
      <color indexed="8"/>
      <name val="굴림"/>
      <family val="3"/>
      <charset val="129"/>
    </font>
    <font>
      <sz val="10"/>
      <color indexed="8"/>
      <name val="굴림"/>
      <family val="3"/>
      <charset val="129"/>
    </font>
    <font>
      <sz val="8"/>
      <color indexed="8"/>
      <name val="굴림"/>
      <family val="3"/>
      <charset val="129"/>
    </font>
    <font>
      <b/>
      <sz val="9"/>
      <color indexed="81"/>
      <name val="Tahoma"/>
      <family val="2"/>
    </font>
    <font>
      <b/>
      <sz val="9"/>
      <color indexed="81"/>
      <name val="돋움"/>
      <family val="3"/>
      <charset val="129"/>
    </font>
    <font>
      <sz val="9"/>
      <color indexed="8"/>
      <name val="굴림"/>
      <family val="3"/>
      <charset val="129"/>
    </font>
    <font>
      <sz val="5"/>
      <color indexed="8"/>
      <name val="굴림"/>
      <family val="3"/>
      <charset val="129"/>
    </font>
    <font>
      <b/>
      <sz val="11"/>
      <color indexed="8"/>
      <name val="굴림"/>
      <family val="3"/>
      <charset val="129"/>
    </font>
    <font>
      <u/>
      <sz val="11"/>
      <color indexed="8"/>
      <name val="굴림"/>
      <family val="3"/>
      <charset val="129"/>
    </font>
    <font>
      <b/>
      <sz val="10"/>
      <color indexed="8"/>
      <name val="굴림"/>
      <family val="3"/>
      <charset val="129"/>
    </font>
    <font>
      <b/>
      <sz val="10"/>
      <color indexed="10"/>
      <name val="굴림"/>
      <family val="3"/>
      <charset val="129"/>
    </font>
    <font>
      <sz val="10"/>
      <color indexed="60"/>
      <name val="굴림"/>
      <family val="3"/>
      <charset val="129"/>
    </font>
    <font>
      <sz val="11"/>
      <color theme="1"/>
      <name val="굴림"/>
      <family val="3"/>
      <charset val="129"/>
    </font>
    <font>
      <b/>
      <sz val="11"/>
      <color theme="1"/>
      <name val="굴림"/>
      <family val="3"/>
      <charset val="129"/>
    </font>
    <font>
      <sz val="10"/>
      <color theme="1"/>
      <name val="굴림"/>
      <family val="3"/>
      <charset val="129"/>
    </font>
    <font>
      <sz val="14"/>
      <color theme="1"/>
      <name val="굴림"/>
      <family val="3"/>
      <charset val="129"/>
    </font>
    <font>
      <sz val="8"/>
      <color theme="1"/>
      <name val="굴림"/>
      <family val="3"/>
      <charset val="129"/>
    </font>
    <font>
      <b/>
      <sz val="10"/>
      <color theme="1"/>
      <name val="굴림"/>
      <family val="3"/>
      <charset val="129"/>
    </font>
    <font>
      <sz val="9"/>
      <color theme="1"/>
      <name val="굴림"/>
      <family val="3"/>
      <charset val="129"/>
    </font>
    <font>
      <b/>
      <sz val="8"/>
      <color theme="1"/>
      <name val="굴림"/>
      <family val="3"/>
      <charset val="129"/>
    </font>
    <font>
      <b/>
      <sz val="9"/>
      <color theme="1"/>
      <name val="굴림"/>
      <family val="3"/>
      <charset val="129"/>
    </font>
    <font>
      <sz val="9"/>
      <color rgb="FF000000"/>
      <name val="바탕"/>
      <family val="1"/>
      <charset val="129"/>
    </font>
    <font>
      <sz val="9"/>
      <color rgb="FF000000"/>
      <name val="굴림"/>
      <family val="3"/>
      <charset val="129"/>
    </font>
    <font>
      <sz val="7"/>
      <color theme="1"/>
      <name val="굴림"/>
      <family val="3"/>
      <charset val="129"/>
    </font>
    <font>
      <b/>
      <sz val="10"/>
      <color rgb="FFC00000"/>
      <name val="굴림"/>
      <family val="3"/>
      <charset val="129"/>
    </font>
    <font>
      <b/>
      <sz val="9"/>
      <color rgb="FF7030A0"/>
      <name val="굴림"/>
      <family val="3"/>
      <charset val="129"/>
    </font>
    <font>
      <u/>
      <sz val="11"/>
      <color theme="1"/>
      <name val="굴림"/>
      <family val="3"/>
      <charset val="129"/>
    </font>
    <font>
      <b/>
      <sz val="10"/>
      <color rgb="FF7030A0"/>
      <name val="굴림"/>
      <family val="3"/>
      <charset val="129"/>
    </font>
    <font>
      <sz val="6"/>
      <color theme="1"/>
      <name val="굴림"/>
      <family val="3"/>
      <charset val="129"/>
    </font>
    <font>
      <b/>
      <sz val="15"/>
      <color theme="1"/>
      <name val="굴림"/>
      <family val="3"/>
      <charset val="129"/>
    </font>
    <font>
      <b/>
      <sz val="10"/>
      <color theme="7"/>
      <name val="굴림"/>
      <family val="3"/>
      <charset val="129"/>
    </font>
    <font>
      <sz val="8"/>
      <color rgb="FFFF0000"/>
      <name val="굴림"/>
      <family val="3"/>
      <charset val="129"/>
    </font>
    <font>
      <b/>
      <sz val="11"/>
      <color theme="0"/>
      <name val="맑은 고딕"/>
      <family val="3"/>
      <charset val="129"/>
      <scheme val="minor"/>
    </font>
    <font>
      <sz val="8"/>
      <name val="맑은 고딕"/>
      <family val="2"/>
      <charset val="129"/>
      <scheme val="minor"/>
    </font>
    <font>
      <b/>
      <sz val="12"/>
      <color theme="1"/>
      <name val="맑은 고딕"/>
      <family val="3"/>
      <charset val="129"/>
      <scheme val="minor"/>
    </font>
    <font>
      <b/>
      <sz val="20"/>
      <color rgb="FFFF0000"/>
      <name val="굴림"/>
      <family val="3"/>
      <charset val="129"/>
    </font>
    <font>
      <sz val="9"/>
      <color rgb="FF7030A0"/>
      <name val="굴림"/>
      <family val="3"/>
      <charset val="129"/>
    </font>
    <font>
      <sz val="9"/>
      <color rgb="FFFF0000"/>
      <name val="굴림"/>
      <family val="3"/>
      <charset val="129"/>
    </font>
    <font>
      <sz val="6"/>
      <color rgb="FFFF0000"/>
      <name val="굴림"/>
      <family val="3"/>
      <charset val="129"/>
    </font>
    <font>
      <b/>
      <sz val="8"/>
      <color rgb="FF002060"/>
      <name val="굴림"/>
      <family val="3"/>
      <charset val="129"/>
    </font>
    <font>
      <sz val="5"/>
      <color rgb="FFFF0000"/>
      <name val="굴림"/>
      <family val="3"/>
      <charset val="129"/>
    </font>
    <font>
      <sz val="5"/>
      <color theme="1"/>
      <name val="굴림"/>
      <family val="3"/>
      <charset val="129"/>
    </font>
    <font>
      <sz val="11"/>
      <color rgb="FF7030A0"/>
      <name val="굴림"/>
      <family val="3"/>
      <charset val="129"/>
    </font>
    <font>
      <b/>
      <sz val="11"/>
      <color theme="0"/>
      <name val="굴림"/>
      <family val="3"/>
      <charset val="129"/>
    </font>
    <font>
      <sz val="8"/>
      <color rgb="FF000000"/>
      <name val="굴림"/>
      <family val="3"/>
      <charset val="129"/>
    </font>
    <font>
      <b/>
      <sz val="11"/>
      <color rgb="FF7030A0"/>
      <name val="굴림"/>
      <family val="3"/>
      <charset val="129"/>
    </font>
    <font>
      <b/>
      <sz val="11"/>
      <color rgb="FF002060"/>
      <name val="굴림"/>
      <family val="3"/>
      <charset val="129"/>
    </font>
    <font>
      <sz val="11"/>
      <color rgb="FF002060"/>
      <name val="굴림"/>
      <family val="3"/>
      <charset val="129"/>
    </font>
    <font>
      <sz val="22"/>
      <color theme="1"/>
      <name val="굴림"/>
      <family val="3"/>
      <charset val="129"/>
    </font>
    <font>
      <sz val="9"/>
      <color rgb="FF000000"/>
      <name val="돋움체"/>
      <family val="3"/>
      <charset val="129"/>
    </font>
    <font>
      <sz val="9"/>
      <color rgb="FF000000"/>
      <name val="돋움"/>
      <family val="3"/>
      <charset val="129"/>
    </font>
    <font>
      <sz val="8"/>
      <color rgb="FF000000"/>
      <name val="돋움"/>
      <family val="3"/>
      <charset val="129"/>
    </font>
    <font>
      <sz val="11"/>
      <color rgb="FFFF0000"/>
      <name val="굴림"/>
      <family val="3"/>
      <charset val="129"/>
    </font>
    <font>
      <b/>
      <sz val="11"/>
      <color rgb="FFFF0000"/>
      <name val="굴림"/>
      <family val="3"/>
      <charset val="129"/>
    </font>
    <font>
      <u/>
      <sz val="11"/>
      <color theme="10"/>
      <name val="굴림"/>
      <family val="3"/>
      <charset val="129"/>
    </font>
    <font>
      <b/>
      <sz val="10"/>
      <color rgb="FF002060"/>
      <name val="굴림"/>
      <family val="3"/>
      <charset val="129"/>
    </font>
    <font>
      <b/>
      <sz val="9"/>
      <color rgb="FF002060"/>
      <name val="굴림"/>
      <family val="3"/>
      <charset val="129"/>
    </font>
    <font>
      <u/>
      <sz val="9.35"/>
      <color theme="10"/>
      <name val="맑은 고딕"/>
      <family val="3"/>
      <charset val="129"/>
    </font>
    <font>
      <sz val="10"/>
      <color rgb="FF7030A0"/>
      <name val="굴림"/>
      <family val="3"/>
      <charset val="129"/>
    </font>
  </fonts>
  <fills count="1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79998168889431442"/>
        <bgColor indexed="64"/>
      </patternFill>
    </fill>
  </fills>
  <borders count="94">
    <border>
      <left/>
      <right/>
      <top/>
      <bottom/>
      <diagonal/>
    </border>
    <border>
      <left style="hair">
        <color indexed="64"/>
      </left>
      <right/>
      <top/>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medium">
        <color indexed="64"/>
      </right>
      <top style="hair">
        <color indexed="64"/>
      </top>
      <bottom/>
      <diagonal/>
    </border>
    <border>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style="hair">
        <color indexed="64"/>
      </right>
      <top style="hair">
        <color indexed="64"/>
      </top>
      <bottom style="hair">
        <color indexed="64"/>
      </bottom>
      <diagonal/>
    </border>
    <border>
      <left style="medium">
        <color indexed="64"/>
      </left>
      <right/>
      <top/>
      <bottom style="hair">
        <color indexed="64"/>
      </bottom>
      <diagonal/>
    </border>
    <border>
      <left style="thin">
        <color indexed="64"/>
      </left>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diagonalDown="1">
      <left style="hair">
        <color indexed="64"/>
      </left>
      <right/>
      <top style="hair">
        <color indexed="64"/>
      </top>
      <bottom/>
      <diagonal style="hair">
        <color indexed="64"/>
      </diagonal>
    </border>
    <border diagonalDown="1">
      <left/>
      <right style="hair">
        <color indexed="64"/>
      </right>
      <top style="hair">
        <color indexed="64"/>
      </top>
      <bottom/>
      <diagonal style="hair">
        <color indexed="64"/>
      </diagonal>
    </border>
    <border diagonalDown="1">
      <left style="hair">
        <color indexed="64"/>
      </left>
      <right/>
      <top/>
      <bottom/>
      <diagonal style="hair">
        <color indexed="64"/>
      </diagonal>
    </border>
    <border diagonalDown="1">
      <left/>
      <right style="hair">
        <color indexed="64"/>
      </right>
      <top/>
      <bottom/>
      <diagonal style="hair">
        <color indexed="64"/>
      </diagonal>
    </border>
    <border diagonalDown="1">
      <left style="hair">
        <color indexed="64"/>
      </left>
      <right/>
      <top/>
      <bottom style="hair">
        <color indexed="64"/>
      </bottom>
      <diagonal style="hair">
        <color indexed="64"/>
      </diagonal>
    </border>
    <border diagonalDown="1">
      <left/>
      <right style="hair">
        <color indexed="64"/>
      </right>
      <top/>
      <bottom style="hair">
        <color indexed="64"/>
      </bottom>
      <diagonal style="hair">
        <color indexed="64"/>
      </diagonal>
    </border>
    <border>
      <left style="hair">
        <color indexed="64"/>
      </left>
      <right style="hair">
        <color indexed="64"/>
      </right>
      <top style="hair">
        <color indexed="64"/>
      </top>
      <bottom/>
      <diagonal/>
    </border>
    <border diagonalDown="1">
      <left/>
      <right/>
      <top style="hair">
        <color indexed="64"/>
      </top>
      <bottom/>
      <diagonal style="hair">
        <color indexed="64"/>
      </diagonal>
    </border>
    <border diagonalDown="1">
      <left/>
      <right/>
      <top/>
      <bottom/>
      <diagonal style="hair">
        <color indexed="64"/>
      </diagonal>
    </border>
    <border diagonalDown="1">
      <left/>
      <right/>
      <top/>
      <bottom style="hair">
        <color indexed="64"/>
      </bottom>
      <diagonal style="hair">
        <color indexed="64"/>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style="thin">
        <color indexed="64"/>
      </right>
      <top style="thin">
        <color indexed="64"/>
      </top>
      <bottom style="medium">
        <color indexed="64"/>
      </bottom>
      <diagonal/>
    </border>
  </borders>
  <cellStyleXfs count="7">
    <xf numFmtId="0" fontId="0" fillId="0" borderId="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 fillId="0" borderId="0">
      <alignment vertical="center"/>
    </xf>
    <xf numFmtId="41" fontId="1" fillId="0" borderId="0" applyFont="0" applyFill="0" applyBorder="0" applyAlignment="0" applyProtection="0">
      <alignment vertical="center"/>
    </xf>
    <xf numFmtId="0" fontId="57" fillId="0" borderId="0" applyNumberFormat="0" applyFill="0" applyBorder="0" applyAlignment="0" applyProtection="0">
      <alignment vertical="center"/>
    </xf>
    <xf numFmtId="0" fontId="60" fillId="0" borderId="0" applyNumberFormat="0" applyFill="0" applyBorder="0" applyAlignment="0" applyProtection="0">
      <alignment vertical="top"/>
      <protection locked="0"/>
    </xf>
  </cellStyleXfs>
  <cellXfs count="795">
    <xf numFmtId="0" fontId="0" fillId="0" borderId="0" xfId="0">
      <alignment vertical="center"/>
    </xf>
    <xf numFmtId="0" fontId="17"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17" fillId="0" borderId="0" xfId="0" applyFont="1" applyBorder="1" applyAlignment="1">
      <alignment horizontal="center" vertical="center"/>
    </xf>
    <xf numFmtId="0" fontId="17" fillId="0" borderId="0" xfId="0" applyFont="1" applyBorder="1">
      <alignment vertical="center"/>
    </xf>
    <xf numFmtId="0" fontId="17" fillId="0" borderId="1" xfId="0" applyFont="1" applyBorder="1" applyAlignment="1">
      <alignment vertical="center"/>
    </xf>
    <xf numFmtId="0" fontId="17" fillId="0" borderId="2" xfId="0" applyFont="1" applyBorder="1" applyAlignment="1">
      <alignment horizontal="center" vertical="center"/>
    </xf>
    <xf numFmtId="0" fontId="17" fillId="0" borderId="3" xfId="0" applyFont="1" applyBorder="1">
      <alignment vertical="center"/>
    </xf>
    <xf numFmtId="0" fontId="17" fillId="0" borderId="4" xfId="0" applyFont="1" applyBorder="1">
      <alignment vertical="center"/>
    </xf>
    <xf numFmtId="0" fontId="17" fillId="0" borderId="5" xfId="0" applyFont="1" applyBorder="1">
      <alignment vertical="center"/>
    </xf>
    <xf numFmtId="0" fontId="17" fillId="0" borderId="0" xfId="0" applyFont="1" applyBorder="1" applyAlignment="1">
      <alignment horizontal="left" vertical="center"/>
    </xf>
    <xf numFmtId="0" fontId="17" fillId="0" borderId="0" xfId="0" applyFont="1" applyAlignment="1">
      <alignment horizontal="left" vertical="center"/>
    </xf>
    <xf numFmtId="0" fontId="17" fillId="0" borderId="6" xfId="0" applyFont="1" applyBorder="1">
      <alignment vertical="center"/>
    </xf>
    <xf numFmtId="0" fontId="17" fillId="0" borderId="7" xfId="0" applyFont="1" applyBorder="1">
      <alignment vertical="center"/>
    </xf>
    <xf numFmtId="0" fontId="18" fillId="0" borderId="0" xfId="0" applyFont="1" applyBorder="1">
      <alignment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9" fillId="0" borderId="0" xfId="0" applyFont="1" applyAlignment="1">
      <alignment horizontal="right" vertical="center"/>
    </xf>
    <xf numFmtId="0" fontId="20" fillId="0" borderId="10" xfId="0" applyFont="1" applyBorder="1" applyAlignment="1">
      <alignment horizontal="center" vertical="center"/>
    </xf>
    <xf numFmtId="0" fontId="17" fillId="2" borderId="11" xfId="0" applyFont="1" applyFill="1" applyBorder="1" applyAlignment="1">
      <alignment horizontal="center" vertical="center"/>
    </xf>
    <xf numFmtId="0" fontId="17" fillId="2" borderId="11" xfId="0" applyFont="1" applyFill="1" applyBorder="1" applyAlignment="1">
      <alignment vertical="center"/>
    </xf>
    <xf numFmtId="0" fontId="19" fillId="0" borderId="0" xfId="0" applyFont="1">
      <alignment vertical="center"/>
    </xf>
    <xf numFmtId="0" fontId="21" fillId="0" borderId="6" xfId="0" applyFont="1" applyBorder="1" applyAlignment="1">
      <alignment horizontal="left" vertical="center"/>
    </xf>
    <xf numFmtId="0" fontId="21" fillId="0" borderId="0" xfId="0" applyFont="1" applyBorder="1" applyAlignment="1">
      <alignment horizontal="center" vertical="center"/>
    </xf>
    <xf numFmtId="0" fontId="21" fillId="0" borderId="7" xfId="0" applyFont="1" applyBorder="1" applyAlignment="1">
      <alignment horizontal="center" vertical="center"/>
    </xf>
    <xf numFmtId="0" fontId="21" fillId="0" borderId="6" xfId="0" applyFont="1" applyBorder="1" applyAlignment="1">
      <alignment horizontal="left" vertical="center"/>
    </xf>
    <xf numFmtId="0" fontId="21" fillId="0" borderId="0" xfId="0" applyFont="1" applyBorder="1" applyAlignment="1">
      <alignment horizontal="left" vertical="center"/>
    </xf>
    <xf numFmtId="0" fontId="21" fillId="0" borderId="7" xfId="0" applyFont="1" applyBorder="1" applyAlignment="1">
      <alignment horizontal="left" vertical="center"/>
    </xf>
    <xf numFmtId="0" fontId="20" fillId="0" borderId="0" xfId="0" applyFont="1" applyBorder="1" applyAlignment="1">
      <alignment vertical="center"/>
    </xf>
    <xf numFmtId="0" fontId="17" fillId="0" borderId="0" xfId="0" applyFont="1" applyBorder="1" applyAlignment="1">
      <alignment horizontal="right" vertical="center"/>
    </xf>
    <xf numFmtId="0" fontId="19" fillId="0" borderId="0" xfId="0" applyFont="1" applyFill="1" applyBorder="1" applyAlignment="1">
      <alignment vertical="center"/>
    </xf>
    <xf numFmtId="0" fontId="22" fillId="0" borderId="0" xfId="0" applyFont="1" applyFill="1" applyBorder="1" applyAlignment="1">
      <alignment vertical="center"/>
    </xf>
    <xf numFmtId="0" fontId="17" fillId="0" borderId="0" xfId="0" applyFont="1" applyFill="1">
      <alignment vertical="center"/>
    </xf>
    <xf numFmtId="0" fontId="20" fillId="0" borderId="12" xfId="0" applyFont="1" applyFill="1" applyBorder="1" applyAlignment="1">
      <alignment horizontal="left" vertical="center" indent="1" shrinkToFit="1"/>
    </xf>
    <xf numFmtId="0" fontId="17" fillId="0" borderId="12" xfId="0" applyFont="1" applyFill="1" applyBorder="1" applyAlignment="1">
      <alignment horizontal="distributed" vertical="center"/>
    </xf>
    <xf numFmtId="0" fontId="20" fillId="0" borderId="13" xfId="0" applyFont="1" applyFill="1" applyBorder="1" applyAlignment="1">
      <alignment horizontal="left" vertical="center" indent="1" shrinkToFit="1"/>
    </xf>
    <xf numFmtId="0" fontId="17" fillId="0" borderId="0" xfId="0" applyFont="1" applyFill="1" applyBorder="1" applyAlignment="1">
      <alignment horizontal="center" vertical="center"/>
    </xf>
    <xf numFmtId="0" fontId="17" fillId="0" borderId="0" xfId="0" applyFont="1" applyFill="1" applyBorder="1" applyAlignment="1">
      <alignment horizontal="distributed" vertical="center"/>
    </xf>
    <xf numFmtId="0" fontId="20" fillId="0" borderId="0" xfId="0" applyFont="1" applyFill="1" applyBorder="1" applyAlignment="1">
      <alignment horizontal="left" vertical="center" indent="1" shrinkToFit="1"/>
    </xf>
    <xf numFmtId="0" fontId="20" fillId="0" borderId="7" xfId="0" applyFont="1" applyFill="1" applyBorder="1" applyAlignment="1">
      <alignment horizontal="left" vertical="center" indent="1" shrinkToFit="1"/>
    </xf>
    <xf numFmtId="0" fontId="17" fillId="0" borderId="2" xfId="0" applyFont="1" applyFill="1" applyBorder="1" applyAlignment="1">
      <alignment horizontal="distributed" vertical="center"/>
    </xf>
    <xf numFmtId="0" fontId="20" fillId="0" borderId="2" xfId="0" applyFont="1" applyFill="1" applyBorder="1" applyAlignment="1">
      <alignment horizontal="left" vertical="center" indent="1" shrinkToFit="1"/>
    </xf>
    <xf numFmtId="0" fontId="20" fillId="0" borderId="9" xfId="0" applyFont="1" applyFill="1" applyBorder="1" applyAlignment="1">
      <alignment horizontal="left" vertical="center" indent="1" shrinkToFit="1"/>
    </xf>
    <xf numFmtId="0" fontId="17" fillId="0" borderId="0" xfId="0" applyFont="1" applyFill="1" applyBorder="1" applyAlignment="1">
      <alignment horizontal="left" vertical="center"/>
    </xf>
    <xf numFmtId="0" fontId="19" fillId="0" borderId="0" xfId="0" applyFont="1" applyFill="1" applyBorder="1" applyAlignment="1">
      <alignment horizontal="left" vertical="center"/>
    </xf>
    <xf numFmtId="0" fontId="17" fillId="0" borderId="0" xfId="0" applyFont="1" applyFill="1" applyBorder="1" applyAlignment="1">
      <alignment vertical="center"/>
    </xf>
    <xf numFmtId="0" fontId="17" fillId="0" borderId="0" xfId="0" applyFont="1" applyFill="1" applyAlignment="1">
      <alignment vertical="center"/>
    </xf>
    <xf numFmtId="0" fontId="17" fillId="0" borderId="7" xfId="0" applyFont="1" applyFill="1" applyBorder="1" applyAlignment="1">
      <alignment vertical="center"/>
    </xf>
    <xf numFmtId="0" fontId="17" fillId="0" borderId="7" xfId="0" applyFont="1" applyFill="1" applyBorder="1" applyAlignment="1">
      <alignment horizontal="left" vertical="center" indent="1"/>
    </xf>
    <xf numFmtId="0" fontId="17" fillId="0" borderId="0" xfId="0" applyFont="1" applyFill="1" applyBorder="1" applyAlignment="1">
      <alignment horizontal="center" vertical="center" shrinkToFit="1"/>
    </xf>
    <xf numFmtId="0" fontId="17" fillId="0" borderId="0" xfId="0" applyFont="1" applyFill="1" applyBorder="1" applyAlignment="1">
      <alignment horizontal="left" vertical="center" shrinkToFit="1"/>
    </xf>
    <xf numFmtId="0" fontId="17" fillId="0" borderId="14" xfId="0" applyFont="1" applyFill="1" applyBorder="1" applyAlignment="1">
      <alignment vertical="center"/>
    </xf>
    <xf numFmtId="0" fontId="17" fillId="0" borderId="1" xfId="0" applyFont="1" applyFill="1" applyBorder="1" applyAlignment="1">
      <alignment vertical="center"/>
    </xf>
    <xf numFmtId="0" fontId="17" fillId="0" borderId="15" xfId="0" applyFont="1" applyFill="1" applyBorder="1" applyAlignment="1">
      <alignment vertical="center"/>
    </xf>
    <xf numFmtId="0" fontId="19" fillId="2" borderId="16" xfId="0" applyFont="1" applyFill="1" applyBorder="1" applyAlignment="1">
      <alignment vertical="center"/>
    </xf>
    <xf numFmtId="0" fontId="19" fillId="2" borderId="17" xfId="0" applyFont="1" applyFill="1" applyBorder="1" applyAlignment="1">
      <alignment vertical="center"/>
    </xf>
    <xf numFmtId="0" fontId="19" fillId="0" borderId="0" xfId="0" applyFont="1" applyAlignment="1">
      <alignment horizontal="center" vertical="center"/>
    </xf>
    <xf numFmtId="0" fontId="17" fillId="0" borderId="0" xfId="0" applyFont="1" applyAlignment="1">
      <alignment vertical="center" shrinkToFit="1"/>
    </xf>
    <xf numFmtId="0" fontId="17" fillId="0" borderId="18" xfId="0" applyFont="1" applyBorder="1" applyAlignment="1">
      <alignment horizontal="left" vertical="center"/>
    </xf>
    <xf numFmtId="0" fontId="17" fillId="0" borderId="19" xfId="0" applyFont="1" applyBorder="1" applyAlignment="1">
      <alignment horizontal="left" vertical="center"/>
    </xf>
    <xf numFmtId="0" fontId="17" fillId="0" borderId="20" xfId="0" applyFont="1" applyBorder="1" applyAlignment="1">
      <alignment horizontal="left" vertical="center"/>
    </xf>
    <xf numFmtId="0" fontId="17" fillId="0" borderId="16" xfId="0" applyFont="1" applyFill="1" applyBorder="1" applyAlignment="1">
      <alignment horizontal="center" vertical="center" shrinkToFit="1"/>
    </xf>
    <xf numFmtId="0" fontId="23" fillId="0" borderId="6" xfId="0" applyFont="1" applyBorder="1" applyAlignment="1">
      <alignment horizontal="left" vertical="center"/>
    </xf>
    <xf numFmtId="0" fontId="24" fillId="0" borderId="63" xfId="0" applyFont="1" applyBorder="1" applyAlignment="1">
      <alignment horizontal="center" vertical="center" wrapText="1"/>
    </xf>
    <xf numFmtId="0" fontId="25" fillId="0" borderId="63" xfId="0" applyFont="1" applyBorder="1" applyAlignment="1">
      <alignment horizontal="justify" vertical="center" wrapText="1"/>
    </xf>
    <xf numFmtId="0" fontId="25" fillId="0" borderId="64" xfId="0" applyFont="1" applyBorder="1" applyAlignment="1">
      <alignment horizontal="justify" vertical="center" wrapText="1"/>
    </xf>
    <xf numFmtId="0" fontId="25" fillId="0" borderId="65" xfId="0" applyFont="1" applyBorder="1" applyAlignment="1">
      <alignment horizontal="justify" vertical="center" wrapText="1"/>
    </xf>
    <xf numFmtId="0" fontId="25" fillId="0" borderId="66" xfId="0" applyFont="1" applyBorder="1" applyAlignment="1">
      <alignment horizontal="justify" vertical="center" wrapText="1"/>
    </xf>
    <xf numFmtId="0" fontId="0" fillId="0" borderId="0" xfId="0" applyAlignment="1">
      <alignment horizontal="left" vertical="center"/>
    </xf>
    <xf numFmtId="0" fontId="21" fillId="0" borderId="0" xfId="0" applyFont="1">
      <alignment vertical="center"/>
    </xf>
    <xf numFmtId="0" fontId="21" fillId="0" borderId="0" xfId="0" applyFont="1" applyAlignment="1">
      <alignment vertical="center" shrinkToFit="1"/>
    </xf>
    <xf numFmtId="0" fontId="21" fillId="0" borderId="0" xfId="0" applyFont="1" applyAlignment="1">
      <alignment vertical="center"/>
    </xf>
    <xf numFmtId="0" fontId="21" fillId="0" borderId="0" xfId="0" applyFont="1" applyBorder="1" applyAlignment="1">
      <alignment vertical="center" shrinkToFit="1"/>
    </xf>
    <xf numFmtId="0" fontId="21" fillId="0" borderId="19" xfId="0" applyFont="1" applyBorder="1" applyAlignment="1">
      <alignment vertical="center" shrinkToFit="1"/>
    </xf>
    <xf numFmtId="0" fontId="26" fillId="0" borderId="0" xfId="0" applyFont="1" applyAlignment="1">
      <alignment horizontal="right" vertical="center"/>
    </xf>
    <xf numFmtId="0" fontId="21" fillId="0" borderId="21" xfId="0" applyFont="1" applyBorder="1" applyAlignment="1">
      <alignment vertical="center" shrinkToFit="1"/>
    </xf>
    <xf numFmtId="0" fontId="21" fillId="0" borderId="22" xfId="0" applyFont="1" applyBorder="1" applyAlignment="1">
      <alignment vertical="center" shrinkToFit="1"/>
    </xf>
    <xf numFmtId="0" fontId="21" fillId="0" borderId="23" xfId="0" applyFont="1" applyBorder="1" applyAlignment="1">
      <alignment vertical="center" shrinkToFit="1"/>
    </xf>
    <xf numFmtId="0" fontId="21" fillId="0" borderId="24" xfId="0" applyFont="1" applyBorder="1" applyAlignment="1">
      <alignment vertical="center" shrinkToFit="1"/>
    </xf>
    <xf numFmtId="0" fontId="21" fillId="0" borderId="25" xfId="0" applyFont="1" applyBorder="1" applyAlignment="1">
      <alignment vertical="center" shrinkToFit="1"/>
    </xf>
    <xf numFmtId="0" fontId="21" fillId="0" borderId="26" xfId="0" applyFont="1" applyBorder="1" applyAlignment="1">
      <alignment vertical="center" shrinkToFit="1"/>
    </xf>
    <xf numFmtId="0" fontId="21" fillId="0" borderId="27" xfId="0" applyFont="1" applyBorder="1" applyAlignment="1">
      <alignment vertical="center" shrinkToFit="1"/>
    </xf>
    <xf numFmtId="0" fontId="21" fillId="0" borderId="24" xfId="0" applyFont="1" applyBorder="1" applyAlignment="1">
      <alignment vertical="center"/>
    </xf>
    <xf numFmtId="0" fontId="21" fillId="0" borderId="0" xfId="0" applyFont="1" applyBorder="1" applyAlignment="1">
      <alignment vertical="center"/>
    </xf>
    <xf numFmtId="0" fontId="21" fillId="0" borderId="25" xfId="0" applyFont="1" applyBorder="1" applyAlignment="1">
      <alignment vertical="center"/>
    </xf>
    <xf numFmtId="0" fontId="21" fillId="0" borderId="24" xfId="0" applyFont="1" applyBorder="1">
      <alignment vertical="center"/>
    </xf>
    <xf numFmtId="0" fontId="21" fillId="0" borderId="0" xfId="0" applyFont="1" applyBorder="1">
      <alignment vertical="center"/>
    </xf>
    <xf numFmtId="0" fontId="21" fillId="0" borderId="25" xfId="0" applyFont="1" applyBorder="1">
      <alignment vertical="center"/>
    </xf>
    <xf numFmtId="0" fontId="21" fillId="0" borderId="28" xfId="0" applyFont="1" applyBorder="1">
      <alignment vertical="center"/>
    </xf>
    <xf numFmtId="0" fontId="21" fillId="0" borderId="29" xfId="0" applyFont="1" applyBorder="1">
      <alignment vertical="center"/>
    </xf>
    <xf numFmtId="0" fontId="21" fillId="0" borderId="29" xfId="0" applyFont="1" applyBorder="1" applyAlignment="1">
      <alignment horizontal="center" vertical="center"/>
    </xf>
    <xf numFmtId="0" fontId="21" fillId="0" borderId="29" xfId="0" applyFont="1" applyBorder="1" applyAlignment="1">
      <alignment horizontal="left" vertical="center" indent="1"/>
    </xf>
    <xf numFmtId="0" fontId="21" fillId="0" borderId="30" xfId="0" applyFont="1" applyBorder="1">
      <alignment vertical="center"/>
    </xf>
    <xf numFmtId="0" fontId="27" fillId="3" borderId="16" xfId="0" applyFont="1" applyFill="1" applyBorder="1" applyAlignment="1">
      <alignment horizontal="center" vertical="center" shrinkToFit="1"/>
    </xf>
    <xf numFmtId="179" fontId="28" fillId="0" borderId="16" xfId="0" applyNumberFormat="1" applyFont="1" applyBorder="1" applyAlignment="1">
      <alignment vertical="center" shrinkToFit="1"/>
    </xf>
    <xf numFmtId="179" fontId="28" fillId="0" borderId="17" xfId="0" applyNumberFormat="1" applyFont="1" applyBorder="1" applyAlignment="1">
      <alignment vertical="center" shrinkToFit="1"/>
    </xf>
    <xf numFmtId="0" fontId="16" fillId="0" borderId="0" xfId="0" applyFont="1">
      <alignment vertical="center"/>
    </xf>
    <xf numFmtId="0" fontId="29" fillId="0" borderId="0" xfId="0" applyFont="1" applyAlignment="1">
      <alignment horizontal="left" vertical="center"/>
    </xf>
    <xf numFmtId="0" fontId="16" fillId="0" borderId="0" xfId="0" applyFont="1" applyAlignment="1">
      <alignment horizontal="left" vertical="center"/>
    </xf>
    <xf numFmtId="0" fontId="20" fillId="0" borderId="0" xfId="0" applyFont="1" applyAlignment="1">
      <alignment horizontal="left" vertical="center"/>
    </xf>
    <xf numFmtId="0" fontId="17" fillId="0" borderId="0" xfId="0" applyFont="1" applyAlignment="1">
      <alignment vertical="center"/>
    </xf>
    <xf numFmtId="0" fontId="20" fillId="0" borderId="0" xfId="0" applyFont="1" applyAlignment="1">
      <alignment vertical="center"/>
    </xf>
    <xf numFmtId="0" fontId="17" fillId="0" borderId="4" xfId="0" applyFont="1" applyBorder="1" applyAlignment="1">
      <alignment vertical="center" shrinkToFit="1"/>
    </xf>
    <xf numFmtId="0" fontId="17" fillId="0" borderId="5" xfId="0" applyFont="1" applyBorder="1" applyAlignment="1">
      <alignment vertical="center" shrinkToFit="1"/>
    </xf>
    <xf numFmtId="0" fontId="17" fillId="4" borderId="67" xfId="0" applyFont="1" applyFill="1" applyBorder="1" applyAlignment="1">
      <alignment vertical="center"/>
    </xf>
    <xf numFmtId="0" fontId="17" fillId="0" borderId="0" xfId="0" applyFont="1" applyBorder="1" applyAlignment="1">
      <alignment vertical="center" shrinkToFit="1"/>
    </xf>
    <xf numFmtId="0" fontId="17" fillId="0" borderId="7" xfId="0" applyFont="1" applyBorder="1" applyAlignment="1">
      <alignment vertical="center" shrinkToFit="1"/>
    </xf>
    <xf numFmtId="0" fontId="17" fillId="4" borderId="68" xfId="0" applyFont="1" applyFill="1" applyBorder="1" applyAlignment="1">
      <alignment vertical="center"/>
    </xf>
    <xf numFmtId="0" fontId="17" fillId="0" borderId="19" xfId="0" applyFont="1" applyBorder="1" applyAlignment="1">
      <alignment vertical="center" shrinkToFit="1"/>
    </xf>
    <xf numFmtId="0" fontId="17" fillId="0" borderId="20" xfId="0" applyFont="1" applyBorder="1" applyAlignment="1">
      <alignment vertical="center" shrinkToFit="1"/>
    </xf>
    <xf numFmtId="0" fontId="17" fillId="4" borderId="3" xfId="0" applyFont="1" applyFill="1" applyBorder="1" applyAlignment="1">
      <alignment vertical="center"/>
    </xf>
    <xf numFmtId="0" fontId="30" fillId="0" borderId="0" xfId="0" applyFont="1">
      <alignment vertical="center"/>
    </xf>
    <xf numFmtId="3" fontId="17" fillId="0" borderId="0" xfId="0" applyNumberFormat="1" applyFont="1">
      <alignment vertical="center"/>
    </xf>
    <xf numFmtId="0" fontId="17" fillId="0" borderId="10" xfId="0" applyFont="1" applyBorder="1" applyAlignment="1">
      <alignment horizontal="center" vertical="center"/>
    </xf>
    <xf numFmtId="49" fontId="0" fillId="0" borderId="0" xfId="0" applyNumberFormat="1" applyAlignment="1">
      <alignment horizontal="center" vertical="center"/>
    </xf>
    <xf numFmtId="49" fontId="17" fillId="0" borderId="10" xfId="0" applyNumberFormat="1" applyFont="1" applyBorder="1" applyAlignment="1">
      <alignment horizontal="center" vertical="center"/>
    </xf>
    <xf numFmtId="0" fontId="17" fillId="0" borderId="10" xfId="0" applyFont="1" applyBorder="1">
      <alignment vertical="center"/>
    </xf>
    <xf numFmtId="49" fontId="0" fillId="0" borderId="10" xfId="0" applyNumberFormat="1" applyBorder="1" applyAlignment="1">
      <alignment horizontal="center" vertical="center"/>
    </xf>
    <xf numFmtId="0" fontId="0" fillId="0" borderId="10" xfId="0" applyBorder="1">
      <alignment vertical="center"/>
    </xf>
    <xf numFmtId="0" fontId="17" fillId="3" borderId="10" xfId="0" applyFont="1" applyFill="1" applyBorder="1" applyAlignment="1">
      <alignment horizontal="center" vertical="center"/>
    </xf>
    <xf numFmtId="0" fontId="17" fillId="3" borderId="10" xfId="0" applyFont="1" applyFill="1" applyBorder="1">
      <alignment vertical="center"/>
    </xf>
    <xf numFmtId="0" fontId="17" fillId="0" borderId="70" xfId="0" applyFont="1" applyBorder="1">
      <alignment vertical="center"/>
    </xf>
    <xf numFmtId="41" fontId="30" fillId="0" borderId="69" xfId="2" applyFont="1" applyBorder="1">
      <alignment vertical="center"/>
    </xf>
    <xf numFmtId="3" fontId="17" fillId="3" borderId="10" xfId="0" applyNumberFormat="1" applyFont="1" applyFill="1" applyBorder="1">
      <alignment vertical="center"/>
    </xf>
    <xf numFmtId="3" fontId="17" fillId="3" borderId="72" xfId="0" applyNumberFormat="1" applyFont="1" applyFill="1" applyBorder="1">
      <alignment vertical="center"/>
    </xf>
    <xf numFmtId="3" fontId="17" fillId="3" borderId="71" xfId="0" applyNumberFormat="1" applyFont="1" applyFill="1" applyBorder="1">
      <alignment vertical="center"/>
    </xf>
    <xf numFmtId="0" fontId="17" fillId="3" borderId="72" xfId="0" applyFont="1" applyFill="1" applyBorder="1" applyAlignment="1">
      <alignment horizontal="center" vertical="center"/>
    </xf>
    <xf numFmtId="10" fontId="17" fillId="3" borderId="71" xfId="0" applyNumberFormat="1" applyFont="1" applyFill="1" applyBorder="1" applyAlignment="1">
      <alignment horizontal="center" vertical="center"/>
    </xf>
    <xf numFmtId="10" fontId="17" fillId="3" borderId="10" xfId="0" applyNumberFormat="1" applyFont="1" applyFill="1" applyBorder="1" applyAlignment="1">
      <alignment horizontal="center" vertical="center"/>
    </xf>
    <xf numFmtId="9" fontId="0" fillId="0" borderId="10" xfId="0" applyNumberFormat="1" applyBorder="1">
      <alignment vertical="center"/>
    </xf>
    <xf numFmtId="3" fontId="0" fillId="0" borderId="10" xfId="0" applyNumberFormat="1" applyBorder="1">
      <alignment vertical="center"/>
    </xf>
    <xf numFmtId="0" fontId="0" fillId="3" borderId="10" xfId="0" applyFill="1" applyBorder="1" applyAlignment="1">
      <alignment horizontal="center" vertical="center"/>
    </xf>
    <xf numFmtId="41" fontId="0" fillId="3" borderId="10" xfId="0" applyNumberFormat="1" applyFill="1" applyBorder="1" applyAlignment="1">
      <alignment horizontal="center" vertical="center"/>
    </xf>
    <xf numFmtId="0" fontId="21" fillId="0" borderId="14" xfId="0" applyFont="1" applyBorder="1">
      <alignment vertical="center"/>
    </xf>
    <xf numFmtId="0" fontId="21" fillId="0" borderId="12" xfId="0" applyFont="1" applyBorder="1">
      <alignment vertical="center"/>
    </xf>
    <xf numFmtId="0" fontId="21" fillId="0" borderId="45" xfId="0" applyFont="1" applyBorder="1">
      <alignment vertical="center"/>
    </xf>
    <xf numFmtId="0" fontId="21" fillId="0" borderId="1" xfId="0" applyFont="1" applyBorder="1">
      <alignment vertical="center"/>
    </xf>
    <xf numFmtId="0" fontId="21" fillId="0" borderId="48" xfId="0" applyFont="1" applyBorder="1">
      <alignment vertical="center"/>
    </xf>
    <xf numFmtId="0" fontId="21" fillId="0" borderId="15" xfId="0" applyFont="1" applyBorder="1">
      <alignment vertical="center"/>
    </xf>
    <xf numFmtId="0" fontId="21" fillId="0" borderId="2" xfId="0" applyFont="1" applyBorder="1">
      <alignment vertical="center"/>
    </xf>
    <xf numFmtId="0" fontId="21" fillId="0" borderId="49" xfId="0" applyFont="1" applyBorder="1">
      <alignment vertical="center"/>
    </xf>
    <xf numFmtId="0" fontId="21" fillId="0" borderId="0" xfId="0" quotePrefix="1" applyFont="1">
      <alignment vertical="center"/>
    </xf>
    <xf numFmtId="0" fontId="21" fillId="0" borderId="51" xfId="0" applyFont="1" applyBorder="1" applyAlignment="1">
      <alignment horizontal="center" vertical="center"/>
    </xf>
    <xf numFmtId="0" fontId="21" fillId="0" borderId="50" xfId="0" applyFont="1" applyBorder="1" applyAlignment="1">
      <alignment horizontal="center"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35" xfId="0" applyFont="1" applyBorder="1" applyAlignment="1">
      <alignment horizontal="center" vertical="center"/>
    </xf>
    <xf numFmtId="0" fontId="21" fillId="0" borderId="84" xfId="0" applyFont="1" applyBorder="1">
      <alignment vertical="center"/>
    </xf>
    <xf numFmtId="0" fontId="35" fillId="7" borderId="10" xfId="0" applyFont="1" applyFill="1" applyBorder="1" applyAlignment="1">
      <alignment horizontal="center" vertical="center"/>
    </xf>
    <xf numFmtId="178" fontId="37" fillId="0" borderId="10" xfId="0" quotePrefix="1" applyNumberFormat="1" applyFont="1" applyBorder="1" applyAlignment="1">
      <alignment horizontal="center" vertical="center"/>
    </xf>
    <xf numFmtId="0" fontId="0" fillId="6" borderId="10" xfId="0" applyFill="1" applyBorder="1" applyAlignment="1">
      <alignment horizontal="center" vertical="center"/>
    </xf>
    <xf numFmtId="3" fontId="0" fillId="6" borderId="10" xfId="2" applyNumberFormat="1" applyFont="1" applyFill="1" applyBorder="1" applyAlignment="1">
      <alignment horizontal="center" vertical="center"/>
    </xf>
    <xf numFmtId="14" fontId="0" fillId="6" borderId="10" xfId="0" applyNumberFormat="1" applyFill="1" applyBorder="1" applyAlignment="1">
      <alignment horizontal="center" vertical="center"/>
    </xf>
    <xf numFmtId="0" fontId="0" fillId="8" borderId="10" xfId="0" applyFill="1" applyBorder="1" applyAlignment="1">
      <alignment horizontal="center" vertical="center"/>
    </xf>
    <xf numFmtId="0" fontId="21" fillId="6" borderId="0" xfId="0" applyFont="1" applyFill="1">
      <alignment vertical="center"/>
    </xf>
    <xf numFmtId="0" fontId="20" fillId="0" borderId="46" xfId="0" applyFont="1" applyBorder="1" applyAlignment="1">
      <alignment vertical="center"/>
    </xf>
    <xf numFmtId="0" fontId="30" fillId="0" borderId="46" xfId="0" applyFont="1" applyBorder="1" applyAlignment="1">
      <alignment vertical="center"/>
    </xf>
    <xf numFmtId="0" fontId="30" fillId="0" borderId="46" xfId="0" applyFont="1" applyBorder="1" applyAlignment="1">
      <alignment horizontal="right" vertical="center"/>
    </xf>
    <xf numFmtId="0" fontId="21" fillId="0" borderId="22" xfId="0" applyFont="1" applyBorder="1">
      <alignment vertical="center"/>
    </xf>
    <xf numFmtId="0" fontId="21" fillId="0" borderId="23" xfId="0" applyFont="1" applyBorder="1">
      <alignment vertical="center"/>
    </xf>
    <xf numFmtId="0" fontId="26" fillId="0" borderId="29" xfId="0" applyFont="1" applyBorder="1" applyAlignment="1">
      <alignment horizontal="right" vertical="center"/>
    </xf>
    <xf numFmtId="0" fontId="19" fillId="0" borderId="21" xfId="0" applyFont="1" applyBorder="1">
      <alignment vertical="center"/>
    </xf>
    <xf numFmtId="0" fontId="31" fillId="0" borderId="0" xfId="0" applyFont="1" applyBorder="1">
      <alignment vertical="center"/>
    </xf>
    <xf numFmtId="0" fontId="31" fillId="0" borderId="29" xfId="0" applyFont="1" applyBorder="1">
      <alignment vertical="center"/>
    </xf>
    <xf numFmtId="0" fontId="15" fillId="0" borderId="0" xfId="3" applyFont="1">
      <alignment vertical="center"/>
    </xf>
    <xf numFmtId="0" fontId="46" fillId="7" borderId="10" xfId="3" applyFont="1" applyFill="1" applyBorder="1" applyAlignment="1">
      <alignment horizontal="center" vertical="center"/>
    </xf>
    <xf numFmtId="0" fontId="15" fillId="6" borderId="10" xfId="3" applyFont="1" applyFill="1" applyBorder="1" applyAlignment="1">
      <alignment horizontal="center" vertical="center"/>
    </xf>
    <xf numFmtId="3" fontId="15" fillId="6" borderId="10" xfId="4" applyNumberFormat="1" applyFont="1" applyFill="1" applyBorder="1" applyAlignment="1">
      <alignment horizontal="center" vertical="center"/>
    </xf>
    <xf numFmtId="14" fontId="15" fillId="6" borderId="10" xfId="3" applyNumberFormat="1" applyFont="1" applyFill="1"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47" fillId="10" borderId="10" xfId="3" applyFont="1" applyFill="1" applyBorder="1" applyAlignment="1">
      <alignment horizontal="center" vertical="center" wrapText="1"/>
    </xf>
    <xf numFmtId="41" fontId="0" fillId="12" borderId="10" xfId="2" applyNumberFormat="1" applyFont="1" applyFill="1" applyBorder="1">
      <alignment vertical="center"/>
    </xf>
    <xf numFmtId="9" fontId="48" fillId="0" borderId="10" xfId="0" applyNumberFormat="1" applyFont="1" applyBorder="1" applyAlignment="1">
      <alignment horizontal="center" vertical="center"/>
    </xf>
    <xf numFmtId="0" fontId="0" fillId="0" borderId="72" xfId="0" applyBorder="1" applyAlignment="1">
      <alignment horizontal="center" vertical="center"/>
    </xf>
    <xf numFmtId="0" fontId="0" fillId="2" borderId="10" xfId="0" applyFill="1" applyBorder="1" applyAlignment="1">
      <alignment horizontal="center" vertical="center"/>
    </xf>
    <xf numFmtId="177" fontId="45" fillId="0" borderId="10" xfId="0" applyNumberFormat="1" applyFont="1" applyBorder="1" applyAlignment="1">
      <alignment horizontal="center" vertical="center"/>
    </xf>
    <xf numFmtId="0" fontId="45" fillId="0" borderId="10" xfId="0" applyFont="1" applyBorder="1" applyAlignment="1">
      <alignment horizontal="center" vertical="center" shrinkToFit="1"/>
    </xf>
    <xf numFmtId="178" fontId="45" fillId="0" borderId="10" xfId="0" applyNumberFormat="1" applyFont="1" applyBorder="1" applyAlignment="1">
      <alignment horizontal="center" vertical="center" shrinkToFit="1"/>
    </xf>
    <xf numFmtId="0" fontId="0" fillId="13" borderId="10" xfId="0" applyFill="1" applyBorder="1" applyAlignment="1">
      <alignment horizontal="center" vertical="center"/>
    </xf>
    <xf numFmtId="0" fontId="0" fillId="13" borderId="10" xfId="0" applyFill="1" applyBorder="1">
      <alignment vertical="center"/>
    </xf>
    <xf numFmtId="0" fontId="0" fillId="13" borderId="85" xfId="0" applyFill="1" applyBorder="1" applyAlignment="1">
      <alignment horizontal="center" vertical="center"/>
    </xf>
    <xf numFmtId="180" fontId="48" fillId="0" borderId="10" xfId="0" applyNumberFormat="1" applyFont="1" applyBorder="1" applyAlignment="1">
      <alignment horizontal="center" vertical="center" shrinkToFit="1"/>
    </xf>
    <xf numFmtId="182" fontId="48" fillId="0" borderId="10" xfId="0" applyNumberFormat="1" applyFont="1" applyBorder="1" applyAlignment="1">
      <alignment horizontal="center" vertical="center" shrinkToFit="1"/>
    </xf>
    <xf numFmtId="182" fontId="16" fillId="0" borderId="10" xfId="0" applyNumberFormat="1" applyFont="1" applyBorder="1" applyAlignment="1">
      <alignment horizontal="center" vertical="center" shrinkToFit="1"/>
    </xf>
    <xf numFmtId="41" fontId="45" fillId="0" borderId="10" xfId="2" applyFont="1" applyBorder="1" applyAlignment="1">
      <alignment vertical="center" shrinkToFit="1"/>
    </xf>
    <xf numFmtId="41" fontId="0" fillId="9" borderId="10" xfId="2" applyNumberFormat="1" applyFont="1" applyFill="1" applyBorder="1" applyAlignment="1">
      <alignment vertical="center" shrinkToFit="1"/>
    </xf>
    <xf numFmtId="9" fontId="50" fillId="12" borderId="10" xfId="0" applyNumberFormat="1" applyFont="1" applyFill="1" applyBorder="1" applyAlignment="1">
      <alignment horizontal="center" vertical="center" shrinkToFit="1"/>
    </xf>
    <xf numFmtId="41" fontId="0" fillId="9" borderId="10" xfId="2" applyFont="1" applyFill="1" applyBorder="1" applyAlignment="1">
      <alignment vertical="center" shrinkToFit="1"/>
    </xf>
    <xf numFmtId="41" fontId="0" fillId="9" borderId="10" xfId="0" applyNumberFormat="1" applyFill="1" applyBorder="1" applyAlignment="1">
      <alignment vertical="center" shrinkToFit="1"/>
    </xf>
    <xf numFmtId="41" fontId="0" fillId="11" borderId="10" xfId="0" applyNumberFormat="1" applyFill="1" applyBorder="1" applyAlignment="1">
      <alignment vertical="center" shrinkToFit="1"/>
    </xf>
    <xf numFmtId="0" fontId="0" fillId="0" borderId="10" xfId="0" applyBorder="1" applyAlignment="1">
      <alignment horizontal="center" vertical="center" shrinkToFit="1"/>
    </xf>
    <xf numFmtId="0" fontId="21" fillId="8" borderId="10" xfId="0" applyFont="1" applyFill="1" applyBorder="1" applyAlignment="1">
      <alignment horizontal="center" vertical="center" shrinkToFit="1"/>
    </xf>
    <xf numFmtId="182" fontId="49" fillId="2" borderId="10" xfId="0" applyNumberFormat="1" applyFont="1" applyFill="1" applyBorder="1" applyAlignment="1">
      <alignment horizontal="center" vertical="center" shrinkToFit="1"/>
    </xf>
    <xf numFmtId="0" fontId="0" fillId="2" borderId="10" xfId="0" applyFill="1" applyBorder="1" applyAlignment="1">
      <alignment horizontal="center" vertical="center" shrinkToFit="1"/>
    </xf>
    <xf numFmtId="181" fontId="0" fillId="9" borderId="10" xfId="0" applyNumberFormat="1" applyFill="1" applyBorder="1" applyAlignment="1">
      <alignment horizontal="center" vertical="center" shrinkToFit="1"/>
    </xf>
    <xf numFmtId="0" fontId="0" fillId="13" borderId="10" xfId="0" applyFill="1" applyBorder="1" applyAlignment="1">
      <alignment vertical="center" shrinkToFit="1"/>
    </xf>
    <xf numFmtId="0" fontId="0" fillId="0" borderId="10" xfId="0" applyBorder="1" applyAlignment="1">
      <alignment horizontal="center" vertical="center"/>
    </xf>
    <xf numFmtId="0" fontId="0" fillId="0" borderId="85" xfId="0" applyBorder="1" applyAlignment="1">
      <alignment horizontal="center" vertical="center"/>
    </xf>
    <xf numFmtId="0" fontId="0" fillId="0" borderId="72" xfId="0" applyBorder="1" applyAlignment="1">
      <alignment horizontal="center" vertical="center"/>
    </xf>
    <xf numFmtId="0" fontId="0" fillId="0" borderId="10" xfId="0" applyBorder="1" applyAlignment="1">
      <alignment horizontal="center" vertical="center" shrinkToFit="1"/>
    </xf>
    <xf numFmtId="0" fontId="0" fillId="13" borderId="85" xfId="0" applyFill="1" applyBorder="1" applyAlignment="1">
      <alignment horizontal="center" vertical="center"/>
    </xf>
    <xf numFmtId="0" fontId="0" fillId="13" borderId="10" xfId="0" applyFill="1" applyBorder="1" applyAlignment="1">
      <alignment horizontal="center" vertical="center"/>
    </xf>
    <xf numFmtId="0" fontId="0" fillId="13" borderId="10" xfId="0" applyFill="1" applyBorder="1" applyAlignment="1">
      <alignment horizontal="center" vertical="center" wrapText="1"/>
    </xf>
    <xf numFmtId="41" fontId="0" fillId="2" borderId="10" xfId="0" applyNumberFormat="1" applyFill="1" applyBorder="1" applyAlignment="1">
      <alignment horizontal="center" vertical="center"/>
    </xf>
    <xf numFmtId="180" fontId="16" fillId="0" borderId="10" xfId="0" applyNumberFormat="1" applyFont="1" applyBorder="1" applyAlignment="1">
      <alignment horizontal="center" vertical="center" shrinkToFit="1"/>
    </xf>
    <xf numFmtId="0" fontId="0" fillId="13" borderId="0" xfId="0" applyFill="1" applyBorder="1" applyAlignment="1">
      <alignment horizontal="center" vertical="center"/>
    </xf>
    <xf numFmtId="41" fontId="0" fillId="2" borderId="0" xfId="0" applyNumberFormat="1" applyFill="1" applyBorder="1" applyAlignment="1">
      <alignment horizontal="center" vertical="center"/>
    </xf>
    <xf numFmtId="9" fontId="48" fillId="0" borderId="10" xfId="0" applyNumberFormat="1" applyFont="1" applyFill="1" applyBorder="1" applyAlignment="1">
      <alignment horizontal="center" vertical="center"/>
    </xf>
    <xf numFmtId="3" fontId="0" fillId="0" borderId="0" xfId="0" applyNumberFormat="1">
      <alignment vertical="center"/>
    </xf>
    <xf numFmtId="9" fontId="0" fillId="0" borderId="0" xfId="0" applyNumberFormat="1">
      <alignment vertical="center"/>
    </xf>
    <xf numFmtId="3" fontId="0" fillId="12" borderId="10" xfId="2" applyNumberFormat="1" applyFont="1" applyFill="1" applyBorder="1">
      <alignment vertical="center"/>
    </xf>
    <xf numFmtId="0" fontId="52" fillId="0" borderId="10" xfId="0" applyFont="1" applyBorder="1" applyAlignment="1">
      <alignment horizontal="center" vertical="center" wrapText="1"/>
    </xf>
    <xf numFmtId="0" fontId="25" fillId="0" borderId="10" xfId="0" applyFont="1" applyBorder="1" applyAlignment="1">
      <alignment horizontal="justify" vertical="center" wrapText="1"/>
    </xf>
    <xf numFmtId="0" fontId="54" fillId="0" borderId="10" xfId="0" applyFont="1" applyBorder="1" applyAlignment="1">
      <alignment horizontal="justify" vertical="center" wrapText="1"/>
    </xf>
    <xf numFmtId="0" fontId="53" fillId="0" borderId="10" xfId="0" applyFont="1" applyBorder="1" applyAlignment="1">
      <alignment horizontal="center" vertical="center" wrapText="1"/>
    </xf>
    <xf numFmtId="0" fontId="56" fillId="0" borderId="0" xfId="0" applyFont="1">
      <alignment vertical="center"/>
    </xf>
    <xf numFmtId="0" fontId="0" fillId="13" borderId="84" xfId="0" applyFill="1" applyBorder="1">
      <alignment vertical="center"/>
    </xf>
    <xf numFmtId="0" fontId="0" fillId="13" borderId="84" xfId="0" applyFill="1" applyBorder="1" applyAlignment="1">
      <alignment horizontal="center" vertical="center"/>
    </xf>
    <xf numFmtId="0" fontId="0" fillId="13" borderId="5" xfId="0" applyFill="1" applyBorder="1" applyAlignment="1">
      <alignment horizontal="center" vertical="center"/>
    </xf>
    <xf numFmtId="177" fontId="55" fillId="0" borderId="87" xfId="0" applyNumberFormat="1" applyFont="1" applyBorder="1" applyAlignment="1">
      <alignment horizontal="center" vertical="center"/>
    </xf>
    <xf numFmtId="0" fontId="55" fillId="0" borderId="87" xfId="0" applyFont="1" applyBorder="1" applyAlignment="1">
      <alignment horizontal="center" vertical="center" shrinkToFit="1"/>
    </xf>
    <xf numFmtId="9" fontId="57" fillId="0" borderId="0" xfId="5" applyNumberFormat="1">
      <alignment vertical="center"/>
    </xf>
    <xf numFmtId="10" fontId="21" fillId="0" borderId="0" xfId="1" applyNumberFormat="1" applyFont="1">
      <alignment vertical="center"/>
    </xf>
    <xf numFmtId="182" fontId="48" fillId="14" borderId="10" xfId="0" applyNumberFormat="1" applyFont="1" applyFill="1" applyBorder="1" applyAlignment="1">
      <alignment horizontal="center" vertical="center" shrinkToFit="1"/>
    </xf>
    <xf numFmtId="182" fontId="16" fillId="14" borderId="10" xfId="0" applyNumberFormat="1" applyFont="1" applyFill="1" applyBorder="1" applyAlignment="1">
      <alignment horizontal="center" vertical="center" shrinkToFit="1"/>
    </xf>
    <xf numFmtId="0" fontId="0" fillId="13" borderId="10" xfId="0" applyFill="1" applyBorder="1" applyAlignment="1">
      <alignment horizontal="center" vertical="center"/>
    </xf>
    <xf numFmtId="0" fontId="0" fillId="0" borderId="10" xfId="0" applyBorder="1" applyAlignment="1">
      <alignment horizontal="center" vertical="center"/>
    </xf>
    <xf numFmtId="0" fontId="45" fillId="0" borderId="85" xfId="0" applyFont="1" applyBorder="1" applyAlignment="1">
      <alignment horizontal="center" vertical="center"/>
    </xf>
    <xf numFmtId="0" fontId="0" fillId="13" borderId="70" xfId="0" applyFill="1" applyBorder="1">
      <alignment vertical="center"/>
    </xf>
    <xf numFmtId="0" fontId="45" fillId="0" borderId="10" xfId="0" applyFont="1" applyBorder="1">
      <alignment vertical="center"/>
    </xf>
    <xf numFmtId="0" fontId="57" fillId="0" borderId="0" xfId="5" applyAlignment="1" applyProtection="1">
      <alignment vertical="center"/>
    </xf>
    <xf numFmtId="0" fontId="61" fillId="0" borderId="0" xfId="0" applyFont="1">
      <alignment vertical="center"/>
    </xf>
    <xf numFmtId="0" fontId="0" fillId="0" borderId="10" xfId="0" applyBorder="1" applyAlignment="1">
      <alignment horizontal="center" vertical="center" shrinkToFit="1"/>
    </xf>
    <xf numFmtId="0" fontId="0" fillId="0" borderId="72" xfId="0" applyBorder="1" applyAlignment="1">
      <alignment horizontal="center" vertical="center" shrinkToFit="1"/>
    </xf>
    <xf numFmtId="0" fontId="45" fillId="0" borderId="72" xfId="0" applyFont="1" applyBorder="1" applyAlignment="1">
      <alignment horizontal="center" vertical="center" shrinkToFit="1"/>
    </xf>
    <xf numFmtId="178" fontId="45" fillId="0" borderId="72" xfId="0" applyNumberFormat="1" applyFont="1" applyBorder="1" applyAlignment="1">
      <alignment horizontal="center" vertical="center" shrinkToFit="1"/>
    </xf>
    <xf numFmtId="0" fontId="0" fillId="2" borderId="72" xfId="0" applyFill="1" applyBorder="1" applyAlignment="1">
      <alignment horizontal="center" vertical="center" shrinkToFit="1"/>
    </xf>
    <xf numFmtId="0" fontId="21" fillId="8" borderId="72" xfId="0" applyFont="1" applyFill="1" applyBorder="1" applyAlignment="1">
      <alignment horizontal="center" vertical="center" shrinkToFit="1"/>
    </xf>
    <xf numFmtId="180" fontId="16" fillId="0" borderId="72" xfId="0" applyNumberFormat="1" applyFont="1" applyBorder="1" applyAlignment="1">
      <alignment horizontal="center" vertical="center" shrinkToFit="1"/>
    </xf>
    <xf numFmtId="182" fontId="16" fillId="14" borderId="72" xfId="0" applyNumberFormat="1" applyFont="1" applyFill="1" applyBorder="1" applyAlignment="1">
      <alignment horizontal="center" vertical="center" shrinkToFit="1"/>
    </xf>
    <xf numFmtId="182" fontId="49" fillId="2" borderId="72" xfId="0" applyNumberFormat="1" applyFont="1" applyFill="1" applyBorder="1" applyAlignment="1">
      <alignment horizontal="center" vertical="center" shrinkToFit="1"/>
    </xf>
    <xf numFmtId="41" fontId="45" fillId="0" borderId="72" xfId="2" applyFont="1" applyBorder="1" applyAlignment="1">
      <alignment vertical="center" shrinkToFit="1"/>
    </xf>
    <xf numFmtId="41" fontId="0" fillId="9" borderId="72" xfId="2" applyNumberFormat="1" applyFont="1" applyFill="1" applyBorder="1" applyAlignment="1">
      <alignment vertical="center" shrinkToFit="1"/>
    </xf>
    <xf numFmtId="9" fontId="50" fillId="12" borderId="72" xfId="0" applyNumberFormat="1" applyFont="1" applyFill="1" applyBorder="1" applyAlignment="1">
      <alignment horizontal="center" vertical="center" shrinkToFit="1"/>
    </xf>
    <xf numFmtId="41" fontId="0" fillId="9" borderId="72" xfId="2" applyFont="1" applyFill="1" applyBorder="1" applyAlignment="1">
      <alignment vertical="center" shrinkToFit="1"/>
    </xf>
    <xf numFmtId="41" fontId="0" fillId="9" borderId="72" xfId="0" applyNumberFormat="1" applyFill="1" applyBorder="1" applyAlignment="1">
      <alignment vertical="center" shrinkToFit="1"/>
    </xf>
    <xf numFmtId="41" fontId="0" fillId="12" borderId="72" xfId="2" applyNumberFormat="1" applyFont="1" applyFill="1" applyBorder="1">
      <alignment vertical="center"/>
    </xf>
    <xf numFmtId="3" fontId="0" fillId="12" borderId="72" xfId="2" applyNumberFormat="1" applyFont="1" applyFill="1" applyBorder="1">
      <alignment vertical="center"/>
    </xf>
    <xf numFmtId="0" fontId="0" fillId="0" borderId="0" xfId="0" applyBorder="1">
      <alignment vertical="center"/>
    </xf>
    <xf numFmtId="0" fontId="0" fillId="0" borderId="93" xfId="0" applyBorder="1" applyAlignment="1">
      <alignment horizontal="center" vertical="center" shrinkToFit="1"/>
    </xf>
    <xf numFmtId="0" fontId="45" fillId="0" borderId="93" xfId="0" applyFont="1" applyBorder="1" applyAlignment="1">
      <alignment horizontal="center" vertical="center" shrinkToFit="1"/>
    </xf>
    <xf numFmtId="178" fontId="45" fillId="0" borderId="93" xfId="0" applyNumberFormat="1" applyFont="1" applyBorder="1" applyAlignment="1">
      <alignment horizontal="center" vertical="center" shrinkToFit="1"/>
    </xf>
    <xf numFmtId="0" fontId="0" fillId="2" borderId="93" xfId="0" applyFill="1" applyBorder="1" applyAlignment="1">
      <alignment horizontal="center" vertical="center" shrinkToFit="1"/>
    </xf>
    <xf numFmtId="0" fontId="21" fillId="8" borderId="93" xfId="0" applyFont="1" applyFill="1" applyBorder="1" applyAlignment="1">
      <alignment horizontal="center" vertical="center" shrinkToFit="1"/>
    </xf>
    <xf numFmtId="180" fontId="16" fillId="0" borderId="93" xfId="0" applyNumberFormat="1" applyFont="1" applyBorder="1" applyAlignment="1">
      <alignment horizontal="center" vertical="center" shrinkToFit="1"/>
    </xf>
    <xf numFmtId="182" fontId="16" fillId="14" borderId="93" xfId="0" applyNumberFormat="1" applyFont="1" applyFill="1" applyBorder="1" applyAlignment="1">
      <alignment horizontal="center" vertical="center" shrinkToFit="1"/>
    </xf>
    <xf numFmtId="182" fontId="49" fillId="2" borderId="93" xfId="0" applyNumberFormat="1" applyFont="1" applyFill="1" applyBorder="1" applyAlignment="1">
      <alignment horizontal="center" vertical="center" shrinkToFit="1"/>
    </xf>
    <xf numFmtId="41" fontId="45" fillId="0" borderId="93" xfId="2" applyFont="1" applyBorder="1" applyAlignment="1">
      <alignment vertical="center" shrinkToFit="1"/>
    </xf>
    <xf numFmtId="41" fontId="0" fillId="9" borderId="93" xfId="2" applyNumberFormat="1" applyFont="1" applyFill="1" applyBorder="1" applyAlignment="1">
      <alignment vertical="center" shrinkToFit="1"/>
    </xf>
    <xf numFmtId="9" fontId="50" fillId="12" borderId="93" xfId="0" applyNumberFormat="1" applyFont="1" applyFill="1" applyBorder="1" applyAlignment="1">
      <alignment horizontal="center" vertical="center" shrinkToFit="1"/>
    </xf>
    <xf numFmtId="41" fontId="0" fillId="9" borderId="93" xfId="2" applyFont="1" applyFill="1" applyBorder="1" applyAlignment="1">
      <alignment vertical="center" shrinkToFit="1"/>
    </xf>
    <xf numFmtId="41" fontId="0" fillId="9" borderId="93" xfId="0" applyNumberFormat="1" applyFill="1" applyBorder="1" applyAlignment="1">
      <alignment vertical="center" shrinkToFit="1"/>
    </xf>
    <xf numFmtId="0" fontId="0" fillId="0" borderId="29" xfId="0" applyBorder="1">
      <alignment vertical="center"/>
    </xf>
    <xf numFmtId="41" fontId="0" fillId="12" borderId="93" xfId="2" applyNumberFormat="1" applyFont="1" applyFill="1" applyBorder="1">
      <alignment vertical="center"/>
    </xf>
    <xf numFmtId="3" fontId="0" fillId="12" borderId="93" xfId="2" applyNumberFormat="1" applyFont="1" applyFill="1" applyBorder="1">
      <alignment vertical="center"/>
    </xf>
    <xf numFmtId="182" fontId="49" fillId="2" borderId="70" xfId="0" applyNumberFormat="1" applyFont="1" applyFill="1" applyBorder="1" applyAlignment="1">
      <alignment horizontal="center" vertical="center" shrinkToFit="1"/>
    </xf>
    <xf numFmtId="41" fontId="0" fillId="9" borderId="86" xfId="2" applyNumberFormat="1" applyFont="1" applyFill="1" applyBorder="1" applyAlignment="1">
      <alignment vertical="center" shrinkToFit="1"/>
    </xf>
    <xf numFmtId="41" fontId="45" fillId="0" borderId="69" xfId="2" applyFont="1" applyBorder="1" applyAlignment="1">
      <alignment vertical="center" shrinkToFit="1"/>
    </xf>
    <xf numFmtId="41" fontId="56" fillId="9" borderId="10" xfId="0" applyNumberFormat="1" applyFont="1" applyFill="1" applyBorder="1" applyAlignment="1">
      <alignment vertical="center" shrinkToFit="1"/>
    </xf>
    <xf numFmtId="41" fontId="56" fillId="9" borderId="93" xfId="0" applyNumberFormat="1" applyFont="1" applyFill="1" applyBorder="1" applyAlignment="1">
      <alignment vertical="center" shrinkToFit="1"/>
    </xf>
    <xf numFmtId="41" fontId="56" fillId="9" borderId="72" xfId="0" applyNumberFormat="1" applyFont="1" applyFill="1" applyBorder="1" applyAlignment="1">
      <alignment vertical="center" shrinkToFit="1"/>
    </xf>
    <xf numFmtId="41" fontId="56" fillId="11" borderId="10" xfId="0" applyNumberFormat="1" applyFont="1" applyFill="1" applyBorder="1" applyAlignment="1">
      <alignment vertical="center" shrinkToFit="1"/>
    </xf>
    <xf numFmtId="0" fontId="0" fillId="0" borderId="10" xfId="3" applyFont="1" applyBorder="1" applyAlignment="1">
      <alignment horizontal="center" vertical="center"/>
    </xf>
    <xf numFmtId="0" fontId="15" fillId="0" borderId="10" xfId="3" applyFont="1" applyBorder="1" applyAlignment="1">
      <alignment horizontal="center" vertical="center"/>
    </xf>
    <xf numFmtId="180" fontId="49" fillId="0" borderId="85" xfId="0" applyNumberFormat="1" applyFont="1" applyBorder="1" applyAlignment="1">
      <alignment horizontal="center" vertical="center"/>
    </xf>
    <xf numFmtId="0" fontId="0" fillId="13" borderId="85" xfId="0" applyFill="1" applyBorder="1" applyAlignment="1">
      <alignment horizontal="center" vertical="center"/>
    </xf>
    <xf numFmtId="0" fontId="0" fillId="13" borderId="72" xfId="0" applyFill="1" applyBorder="1" applyAlignment="1">
      <alignment horizontal="center" vertical="center"/>
    </xf>
    <xf numFmtId="0" fontId="0" fillId="13" borderId="70" xfId="0" applyFill="1" applyBorder="1" applyAlignment="1">
      <alignment horizontal="center" vertical="center"/>
    </xf>
    <xf numFmtId="0" fontId="0" fillId="13" borderId="84" xfId="0" applyFill="1" applyBorder="1" applyAlignment="1">
      <alignment horizontal="center" vertical="center"/>
    </xf>
    <xf numFmtId="0" fontId="0" fillId="13" borderId="10" xfId="0" applyFill="1" applyBorder="1" applyAlignment="1">
      <alignment horizontal="center" vertical="center"/>
    </xf>
    <xf numFmtId="0" fontId="55" fillId="0" borderId="88" xfId="0" applyFont="1" applyBorder="1" applyAlignment="1">
      <alignment horizontal="center" vertical="center"/>
    </xf>
    <xf numFmtId="0" fontId="55" fillId="0" borderId="89" xfId="0" applyFont="1" applyBorder="1" applyAlignment="1">
      <alignment horizontal="center" vertical="center"/>
    </xf>
    <xf numFmtId="0" fontId="55" fillId="0" borderId="90" xfId="0" applyFont="1" applyBorder="1" applyAlignment="1">
      <alignment horizontal="left" vertical="center" indent="1"/>
    </xf>
    <xf numFmtId="0" fontId="55" fillId="0" borderId="91" xfId="0" applyFont="1" applyBorder="1" applyAlignment="1">
      <alignment horizontal="left" vertical="center" indent="1"/>
    </xf>
    <xf numFmtId="0" fontId="55" fillId="0" borderId="92" xfId="0" applyFont="1" applyBorder="1" applyAlignment="1">
      <alignment horizontal="left" vertical="center" indent="1"/>
    </xf>
    <xf numFmtId="0" fontId="0" fillId="0" borderId="10" xfId="0" applyBorder="1" applyAlignment="1">
      <alignment horizontal="center" vertical="center" wrapText="1"/>
    </xf>
    <xf numFmtId="0" fontId="0" fillId="0" borderId="10" xfId="0" applyBorder="1" applyAlignment="1">
      <alignment horizontal="center" vertical="center"/>
    </xf>
    <xf numFmtId="0" fontId="56" fillId="13" borderId="10" xfId="0" applyFont="1" applyFill="1" applyBorder="1" applyAlignment="1">
      <alignment horizontal="center" vertical="center" wrapText="1"/>
    </xf>
    <xf numFmtId="0" fontId="56" fillId="13" borderId="10" xfId="0" applyFont="1" applyFill="1" applyBorder="1" applyAlignment="1">
      <alignment horizontal="center" vertical="center"/>
    </xf>
    <xf numFmtId="0" fontId="0" fillId="13" borderId="10" xfId="0" applyFill="1" applyBorder="1" applyAlignment="1">
      <alignment horizontal="center" vertical="center" wrapText="1"/>
    </xf>
    <xf numFmtId="0" fontId="51" fillId="0" borderId="0" xfId="0" applyFont="1" applyAlignment="1">
      <alignment horizontal="center" vertical="center"/>
    </xf>
    <xf numFmtId="0" fontId="0" fillId="0" borderId="85" xfId="0" applyBorder="1" applyAlignment="1">
      <alignment horizontal="center" vertical="center"/>
    </xf>
    <xf numFmtId="0" fontId="0" fillId="0" borderId="72" xfId="0" applyBorder="1" applyAlignment="1">
      <alignment horizontal="center" vertical="center"/>
    </xf>
    <xf numFmtId="0" fontId="0" fillId="0" borderId="10" xfId="0" applyBorder="1" applyAlignment="1">
      <alignment horizontal="center" vertical="center" shrinkToFit="1"/>
    </xf>
    <xf numFmtId="0" fontId="0" fillId="13" borderId="85" xfId="0" applyFill="1" applyBorder="1" applyAlignment="1">
      <alignment horizontal="center" vertical="center" wrapText="1"/>
    </xf>
    <xf numFmtId="0" fontId="0" fillId="13" borderId="72" xfId="0" applyFill="1" applyBorder="1" applyAlignment="1">
      <alignment horizontal="center" vertical="center" wrapText="1"/>
    </xf>
    <xf numFmtId="0" fontId="0" fillId="13" borderId="86" xfId="0" applyFill="1" applyBorder="1" applyAlignment="1">
      <alignment horizontal="center" vertical="center"/>
    </xf>
    <xf numFmtId="0" fontId="45" fillId="0" borderId="70" xfId="0" applyFont="1" applyBorder="1" applyAlignment="1">
      <alignment horizontal="left" vertical="center" indent="1"/>
    </xf>
    <xf numFmtId="0" fontId="45" fillId="0" borderId="84" xfId="0" applyFont="1" applyBorder="1" applyAlignment="1">
      <alignment horizontal="left" vertical="center" indent="1"/>
    </xf>
    <xf numFmtId="0" fontId="45" fillId="0" borderId="86" xfId="0" applyFont="1" applyBorder="1" applyAlignment="1">
      <alignment horizontal="left" vertical="center" indent="1"/>
    </xf>
    <xf numFmtId="0" fontId="45" fillId="0" borderId="85" xfId="0" applyFont="1" applyBorder="1" applyAlignment="1">
      <alignment horizontal="center" vertical="center"/>
    </xf>
    <xf numFmtId="180" fontId="48" fillId="0" borderId="10" xfId="0" applyNumberFormat="1" applyFont="1" applyBorder="1" applyAlignment="1">
      <alignment horizontal="center" vertical="center"/>
    </xf>
    <xf numFmtId="41" fontId="23" fillId="0" borderId="11" xfId="2" applyFont="1" applyBorder="1" applyAlignment="1">
      <alignment horizontal="center" vertical="center" shrinkToFit="1"/>
    </xf>
    <xf numFmtId="41" fontId="23" fillId="0" borderId="46" xfId="2" applyFont="1" applyBorder="1" applyAlignment="1">
      <alignment horizontal="center" vertical="center" shrinkToFit="1"/>
    </xf>
    <xf numFmtId="41" fontId="23" fillId="0" borderId="47" xfId="2" applyFont="1" applyBorder="1" applyAlignment="1">
      <alignment horizontal="center" vertical="center" shrinkToFit="1"/>
    </xf>
    <xf numFmtId="0" fontId="28" fillId="0" borderId="62" xfId="0" applyFont="1" applyBorder="1" applyAlignment="1">
      <alignment horizontal="center" vertical="center" shrinkToFit="1"/>
    </xf>
    <xf numFmtId="0" fontId="28" fillId="0" borderId="17" xfId="0" applyFont="1" applyBorder="1" applyAlignment="1">
      <alignment horizontal="center" vertical="center" shrinkToFit="1"/>
    </xf>
    <xf numFmtId="41" fontId="21" fillId="0" borderId="16" xfId="2" applyFont="1" applyBorder="1" applyAlignment="1">
      <alignment horizontal="center" vertical="center" shrinkToFit="1"/>
    </xf>
    <xf numFmtId="0" fontId="28" fillId="0" borderId="16" xfId="0" applyFont="1" applyBorder="1" applyAlignment="1">
      <alignment horizontal="center" vertical="center" shrinkToFit="1"/>
    </xf>
    <xf numFmtId="41" fontId="23" fillId="0" borderId="16" xfId="2" applyFont="1" applyBorder="1" applyAlignment="1">
      <alignment horizontal="center" vertical="center" shrinkToFit="1"/>
    </xf>
    <xf numFmtId="0" fontId="19" fillId="0" borderId="11" xfId="0" applyFont="1" applyFill="1" applyBorder="1" applyAlignment="1">
      <alignment horizontal="center" vertical="center"/>
    </xf>
    <xf numFmtId="0" fontId="19" fillId="0" borderId="46" xfId="0" applyFont="1" applyFill="1" applyBorder="1" applyAlignment="1">
      <alignment horizontal="center" vertical="center"/>
    </xf>
    <xf numFmtId="0" fontId="19" fillId="0" borderId="17" xfId="0" applyFont="1" applyFill="1" applyBorder="1" applyAlignment="1">
      <alignment horizontal="center" vertical="center"/>
    </xf>
    <xf numFmtId="0" fontId="31" fillId="0" borderId="14"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31" fillId="0" borderId="45"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49" xfId="0" applyFont="1" applyFill="1" applyBorder="1" applyAlignment="1">
      <alignment horizontal="center" vertical="center" wrapText="1"/>
    </xf>
    <xf numFmtId="178" fontId="17" fillId="0" borderId="11" xfId="0" applyNumberFormat="1" applyFont="1" applyBorder="1" applyAlignment="1">
      <alignment horizontal="center" vertical="center"/>
    </xf>
    <xf numFmtId="178" fontId="17" fillId="0" borderId="46" xfId="0" applyNumberFormat="1" applyFont="1" applyBorder="1" applyAlignment="1">
      <alignment horizontal="center" vertical="center"/>
    </xf>
    <xf numFmtId="178" fontId="17" fillId="0" borderId="47" xfId="0" applyNumberFormat="1" applyFont="1" applyBorder="1" applyAlignment="1">
      <alignment horizontal="center" vertical="center"/>
    </xf>
    <xf numFmtId="0" fontId="26" fillId="0" borderId="14"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45"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49"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19" fillId="2" borderId="16" xfId="0"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46" xfId="0" applyFont="1" applyFill="1" applyBorder="1" applyAlignment="1">
      <alignment horizontal="center" vertical="center"/>
    </xf>
    <xf numFmtId="0" fontId="5" fillId="2" borderId="17" xfId="0" applyFont="1" applyFill="1" applyBorder="1" applyAlignment="1">
      <alignment horizontal="center" vertical="center"/>
    </xf>
    <xf numFmtId="9" fontId="23" fillId="0" borderId="16" xfId="1" applyNumberFormat="1" applyFont="1" applyBorder="1" applyAlignment="1">
      <alignment horizontal="center" vertical="center" shrinkToFit="1"/>
    </xf>
    <xf numFmtId="0" fontId="17" fillId="0" borderId="0" xfId="0" applyFont="1" applyBorder="1" applyAlignment="1">
      <alignment horizontal="center" vertical="center"/>
    </xf>
    <xf numFmtId="0" fontId="20" fillId="0" borderId="0" xfId="0" applyFont="1" applyBorder="1" applyAlignment="1">
      <alignment horizontal="center" vertical="center"/>
    </xf>
    <xf numFmtId="41" fontId="28" fillId="0" borderId="11" xfId="2" applyFont="1" applyBorder="1" applyAlignment="1">
      <alignment horizontal="center" vertical="center" shrinkToFit="1"/>
    </xf>
    <xf numFmtId="41" fontId="28" fillId="0" borderId="46" xfId="2" applyFont="1" applyBorder="1" applyAlignment="1">
      <alignment horizontal="center" vertical="center" shrinkToFit="1"/>
    </xf>
    <xf numFmtId="41" fontId="28" fillId="0" borderId="17" xfId="2" applyFont="1" applyBorder="1" applyAlignment="1">
      <alignment horizontal="center" vertical="center" shrinkToFit="1"/>
    </xf>
    <xf numFmtId="41" fontId="21" fillId="0" borderId="11" xfId="2" applyFont="1" applyBorder="1" applyAlignment="1">
      <alignment horizontal="center" vertical="center" shrinkToFit="1"/>
    </xf>
    <xf numFmtId="41" fontId="21" fillId="0" borderId="46" xfId="2" applyFont="1" applyBorder="1" applyAlignment="1">
      <alignment horizontal="center" vertical="center" shrinkToFit="1"/>
    </xf>
    <xf numFmtId="41" fontId="21" fillId="0" borderId="17" xfId="2" applyFont="1" applyBorder="1" applyAlignment="1">
      <alignment horizontal="center" vertical="center" shrinkToFit="1"/>
    </xf>
    <xf numFmtId="176" fontId="20" fillId="0" borderId="0" xfId="0" applyNumberFormat="1" applyFont="1" applyBorder="1" applyAlignment="1">
      <alignment horizontal="center" vertical="center"/>
    </xf>
    <xf numFmtId="0" fontId="19" fillId="2" borderId="14" xfId="0" applyFont="1" applyFill="1" applyBorder="1" applyAlignment="1">
      <alignment horizontal="center" vertical="center" wrapText="1"/>
    </xf>
    <xf numFmtId="0" fontId="19" fillId="2" borderId="45"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49"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46" xfId="0" applyFont="1" applyFill="1" applyBorder="1" applyAlignment="1">
      <alignment horizontal="center" vertical="center"/>
    </xf>
    <xf numFmtId="0" fontId="19" fillId="2" borderId="47" xfId="0" applyFont="1" applyFill="1" applyBorder="1" applyAlignment="1">
      <alignment horizontal="center" vertical="center"/>
    </xf>
    <xf numFmtId="0" fontId="19" fillId="2" borderId="31"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48"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49" xfId="0" applyFont="1" applyFill="1" applyBorder="1" applyAlignment="1">
      <alignment horizontal="center" vertical="center"/>
    </xf>
    <xf numFmtId="0" fontId="17" fillId="2" borderId="46" xfId="0" applyFont="1" applyFill="1" applyBorder="1" applyAlignment="1">
      <alignment horizontal="distributed" vertical="center"/>
    </xf>
    <xf numFmtId="0" fontId="17" fillId="2" borderId="17" xfId="0" applyFont="1" applyFill="1" applyBorder="1" applyAlignment="1">
      <alignment horizontal="distributed" vertical="center"/>
    </xf>
    <xf numFmtId="0" fontId="17" fillId="2" borderId="46" xfId="0" applyFont="1" applyFill="1" applyBorder="1" applyAlignment="1">
      <alignment vertical="center" shrinkToFit="1"/>
    </xf>
    <xf numFmtId="0" fontId="17" fillId="2" borderId="17" xfId="0" applyFont="1" applyFill="1" applyBorder="1" applyAlignment="1">
      <alignment vertical="center" shrinkToFit="1"/>
    </xf>
    <xf numFmtId="0" fontId="19" fillId="2" borderId="11" xfId="0" applyFont="1" applyFill="1" applyBorder="1" applyAlignment="1">
      <alignment horizontal="center" vertical="center" wrapText="1"/>
    </xf>
    <xf numFmtId="0" fontId="19" fillId="2" borderId="14" xfId="0" applyFont="1" applyFill="1" applyBorder="1" applyAlignment="1">
      <alignment horizontal="center" vertical="center"/>
    </xf>
    <xf numFmtId="0" fontId="19" fillId="2" borderId="12" xfId="0" applyFont="1" applyFill="1" applyBorder="1" applyAlignment="1">
      <alignment horizontal="center" vertical="center"/>
    </xf>
    <xf numFmtId="0" fontId="19" fillId="2" borderId="2" xfId="0" applyFont="1" applyFill="1" applyBorder="1" applyAlignment="1">
      <alignment horizontal="center" vertical="center"/>
    </xf>
    <xf numFmtId="0" fontId="20" fillId="0" borderId="11" xfId="0" applyFont="1" applyBorder="1" applyAlignment="1">
      <alignment horizontal="left" vertical="center" indent="1" shrinkToFit="1"/>
    </xf>
    <xf numFmtId="0" fontId="20" fillId="0" borderId="46" xfId="0" applyFont="1" applyBorder="1" applyAlignment="1">
      <alignment horizontal="left" vertical="center" indent="1" shrinkToFit="1"/>
    </xf>
    <xf numFmtId="0" fontId="20" fillId="0" borderId="47" xfId="0" applyFont="1" applyBorder="1" applyAlignment="1">
      <alignment horizontal="left" vertical="center" indent="1" shrinkToFit="1"/>
    </xf>
    <xf numFmtId="0" fontId="20" fillId="0" borderId="11" xfId="0" applyFont="1" applyBorder="1" applyAlignment="1">
      <alignment horizontal="center" vertical="center" shrinkToFit="1"/>
    </xf>
    <xf numFmtId="0" fontId="20" fillId="0" borderId="46" xfId="0" applyFont="1" applyBorder="1" applyAlignment="1">
      <alignment horizontal="center" vertical="center" shrinkToFit="1"/>
    </xf>
    <xf numFmtId="0" fontId="19" fillId="2" borderId="17" xfId="0" applyFont="1" applyFill="1" applyBorder="1" applyAlignment="1">
      <alignment horizontal="center" vertical="center"/>
    </xf>
    <xf numFmtId="0" fontId="19" fillId="2" borderId="46" xfId="0" applyFont="1" applyFill="1" applyBorder="1" applyAlignment="1">
      <alignment horizontal="distributed" vertical="center"/>
    </xf>
    <xf numFmtId="0" fontId="19" fillId="2" borderId="17" xfId="0" applyFont="1" applyFill="1" applyBorder="1" applyAlignment="1">
      <alignment horizontal="distributed" vertical="center"/>
    </xf>
    <xf numFmtId="0" fontId="26" fillId="2" borderId="46" xfId="0" applyFont="1" applyFill="1" applyBorder="1" applyAlignment="1">
      <alignment horizontal="distributed" vertical="center"/>
    </xf>
    <xf numFmtId="0" fontId="26" fillId="2" borderId="17" xfId="0" applyFont="1" applyFill="1" applyBorder="1" applyAlignment="1">
      <alignment horizontal="distributed" vertical="center"/>
    </xf>
    <xf numFmtId="0" fontId="20" fillId="0" borderId="11" xfId="0" applyFont="1" applyBorder="1" applyAlignment="1">
      <alignment horizontal="left" vertical="center" shrinkToFit="1"/>
    </xf>
    <xf numFmtId="0" fontId="20" fillId="0" borderId="46" xfId="0" applyFont="1" applyBorder="1" applyAlignment="1">
      <alignment horizontal="left" vertical="center" shrinkToFit="1"/>
    </xf>
    <xf numFmtId="0" fontId="20" fillId="0" borderId="47" xfId="0" applyFont="1" applyBorder="1" applyAlignment="1">
      <alignment horizontal="left" vertical="center" shrinkToFit="1"/>
    </xf>
    <xf numFmtId="0" fontId="17" fillId="2" borderId="44" xfId="0" applyFont="1" applyFill="1" applyBorder="1" applyAlignment="1">
      <alignment horizontal="center" vertical="center" wrapText="1"/>
    </xf>
    <xf numFmtId="0" fontId="17" fillId="2" borderId="12" xfId="0" applyFont="1" applyFill="1" applyBorder="1" applyAlignment="1">
      <alignment horizontal="center" vertical="center"/>
    </xf>
    <xf numFmtId="0" fontId="17" fillId="2" borderId="45" xfId="0" applyFont="1" applyFill="1" applyBorder="1" applyAlignment="1">
      <alignment horizontal="center" vertical="center"/>
    </xf>
    <xf numFmtId="0" fontId="21" fillId="2" borderId="46" xfId="0" applyFont="1" applyFill="1" applyBorder="1" applyAlignment="1">
      <alignment horizontal="distributed" vertical="center"/>
    </xf>
    <xf numFmtId="0" fontId="21" fillId="2" borderId="17" xfId="0" applyFont="1" applyFill="1" applyBorder="1" applyAlignment="1">
      <alignment horizontal="distributed" vertical="center"/>
    </xf>
    <xf numFmtId="177" fontId="20" fillId="0" borderId="11" xfId="0" applyNumberFormat="1" applyFont="1" applyBorder="1" applyAlignment="1">
      <alignment horizontal="center" vertical="center" shrinkToFit="1"/>
    </xf>
    <xf numFmtId="177" fontId="20" fillId="0" borderId="46" xfId="0" applyNumberFormat="1" applyFont="1" applyBorder="1" applyAlignment="1">
      <alignment horizontal="center" vertical="center" shrinkToFit="1"/>
    </xf>
    <xf numFmtId="177" fontId="20" fillId="0" borderId="17" xfId="0" applyNumberFormat="1" applyFont="1" applyBorder="1" applyAlignment="1">
      <alignment horizontal="center" vertical="center" shrinkToFit="1"/>
    </xf>
    <xf numFmtId="0" fontId="20" fillId="0" borderId="16" xfId="0" applyFont="1" applyBorder="1" applyAlignment="1">
      <alignment horizontal="center" vertical="center" shrinkToFit="1"/>
    </xf>
    <xf numFmtId="0" fontId="17" fillId="2" borderId="17" xfId="0" applyFont="1" applyFill="1" applyBorder="1" applyAlignment="1">
      <alignment horizontal="center" vertical="center"/>
    </xf>
    <xf numFmtId="0" fontId="17" fillId="2" borderId="16" xfId="0" applyFont="1" applyFill="1" applyBorder="1" applyAlignment="1">
      <alignment horizontal="center" vertical="center"/>
    </xf>
    <xf numFmtId="0" fontId="20" fillId="0" borderId="32" xfId="0" applyFont="1" applyBorder="1" applyAlignment="1">
      <alignment horizontal="center" vertical="center" shrinkToFit="1"/>
    </xf>
    <xf numFmtId="0" fontId="17" fillId="5" borderId="14" xfId="0" applyFont="1" applyFill="1" applyBorder="1" applyAlignment="1">
      <alignment horizontal="center" vertical="center" wrapText="1"/>
    </xf>
    <xf numFmtId="0" fontId="17" fillId="5" borderId="45" xfId="0" applyFont="1" applyFill="1" applyBorder="1" applyAlignment="1">
      <alignment horizontal="center" vertical="center"/>
    </xf>
    <xf numFmtId="0" fontId="17" fillId="5" borderId="1" xfId="0" applyFont="1" applyFill="1" applyBorder="1" applyAlignment="1">
      <alignment horizontal="center" vertical="center"/>
    </xf>
    <xf numFmtId="0" fontId="17" fillId="5" borderId="48" xfId="0" applyFont="1" applyFill="1" applyBorder="1" applyAlignment="1">
      <alignment horizontal="center" vertical="center"/>
    </xf>
    <xf numFmtId="0" fontId="17" fillId="5" borderId="15" xfId="0" applyFont="1" applyFill="1" applyBorder="1" applyAlignment="1">
      <alignment horizontal="center" vertical="center"/>
    </xf>
    <xf numFmtId="0" fontId="17" fillId="5" borderId="49" xfId="0" applyFont="1" applyFill="1" applyBorder="1" applyAlignment="1">
      <alignment horizontal="center" vertical="center"/>
    </xf>
    <xf numFmtId="0" fontId="33" fillId="0" borderId="14" xfId="0" applyFont="1" applyBorder="1" applyAlignment="1">
      <alignment horizontal="center" vertical="center"/>
    </xf>
    <xf numFmtId="0" fontId="33" fillId="0" borderId="12" xfId="0" applyFont="1" applyBorder="1" applyAlignment="1">
      <alignment horizontal="center" vertical="center"/>
    </xf>
    <xf numFmtId="0" fontId="33" fillId="0" borderId="1" xfId="0" applyFont="1" applyBorder="1" applyAlignment="1">
      <alignment horizontal="center" vertical="center"/>
    </xf>
    <xf numFmtId="0" fontId="33" fillId="0" borderId="0" xfId="0" applyFont="1" applyBorder="1" applyAlignment="1">
      <alignment horizontal="center" vertical="center"/>
    </xf>
    <xf numFmtId="0" fontId="33" fillId="0" borderId="15" xfId="0" applyFont="1" applyBorder="1" applyAlignment="1">
      <alignment horizontal="center" vertical="center"/>
    </xf>
    <xf numFmtId="0" fontId="33" fillId="0" borderId="2" xfId="0" applyFont="1" applyBorder="1" applyAlignment="1">
      <alignment horizontal="center" vertical="center"/>
    </xf>
    <xf numFmtId="0" fontId="17" fillId="0" borderId="44" xfId="0" applyFont="1" applyFill="1" applyBorder="1" applyAlignment="1">
      <alignment horizontal="center" vertical="center" wrapText="1"/>
    </xf>
    <xf numFmtId="0" fontId="17" fillId="0" borderId="12" xfId="0" applyFont="1" applyFill="1" applyBorder="1" applyAlignment="1">
      <alignment horizontal="center" vertical="center"/>
    </xf>
    <xf numFmtId="0" fontId="17" fillId="0" borderId="4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48"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49" xfId="0" applyFont="1" applyFill="1" applyBorder="1" applyAlignment="1">
      <alignment horizontal="center" vertical="center"/>
    </xf>
    <xf numFmtId="0" fontId="19" fillId="2" borderId="62" xfId="0" applyFont="1" applyFill="1" applyBorder="1" applyAlignment="1">
      <alignment horizontal="center" vertical="center"/>
    </xf>
    <xf numFmtId="178" fontId="20" fillId="0" borderId="11" xfId="0" applyNumberFormat="1" applyFont="1" applyBorder="1" applyAlignment="1">
      <alignment horizontal="center" vertical="center" shrinkToFit="1"/>
    </xf>
    <xf numFmtId="178" fontId="20" fillId="0" borderId="46" xfId="0" applyNumberFormat="1" applyFont="1" applyBorder="1" applyAlignment="1">
      <alignment horizontal="center" vertical="center" shrinkToFit="1"/>
    </xf>
    <xf numFmtId="178" fontId="20" fillId="0" borderId="17" xfId="0" applyNumberFormat="1" applyFont="1" applyBorder="1" applyAlignment="1">
      <alignment horizontal="center" vertical="center" shrinkToFit="1"/>
    </xf>
    <xf numFmtId="0" fontId="31" fillId="0" borderId="14" xfId="0" applyFont="1" applyBorder="1" applyAlignment="1">
      <alignment horizontal="center" vertical="center" wrapText="1"/>
    </xf>
    <xf numFmtId="0" fontId="31" fillId="0" borderId="12" xfId="0" applyFont="1" applyBorder="1" applyAlignment="1">
      <alignment horizontal="center" vertical="center"/>
    </xf>
    <xf numFmtId="0" fontId="31" fillId="0" borderId="45" xfId="0" applyFont="1" applyBorder="1" applyAlignment="1">
      <alignment horizontal="center" vertical="center"/>
    </xf>
    <xf numFmtId="0" fontId="31" fillId="0" borderId="1" xfId="0" applyFont="1" applyBorder="1" applyAlignment="1">
      <alignment horizontal="center" vertical="center"/>
    </xf>
    <xf numFmtId="0" fontId="31" fillId="0" borderId="0" xfId="0" applyFont="1" applyBorder="1" applyAlignment="1">
      <alignment horizontal="center" vertical="center"/>
    </xf>
    <xf numFmtId="0" fontId="31" fillId="0" borderId="48" xfId="0" applyFont="1" applyBorder="1" applyAlignment="1">
      <alignment horizontal="center" vertical="center"/>
    </xf>
    <xf numFmtId="0" fontId="31" fillId="0" borderId="15" xfId="0" applyFont="1" applyBorder="1" applyAlignment="1">
      <alignment horizontal="center" vertical="center"/>
    </xf>
    <xf numFmtId="0" fontId="31" fillId="0" borderId="2" xfId="0" applyFont="1" applyBorder="1" applyAlignment="1">
      <alignment horizontal="center" vertical="center"/>
    </xf>
    <xf numFmtId="0" fontId="31" fillId="0" borderId="49" xfId="0" applyFont="1" applyBorder="1" applyAlignment="1">
      <alignment horizontal="center" vertical="center"/>
    </xf>
    <xf numFmtId="0" fontId="31" fillId="0" borderId="56" xfId="0" applyFont="1" applyBorder="1" applyAlignment="1">
      <alignment horizontal="center" vertical="center"/>
    </xf>
    <xf numFmtId="0" fontId="31" fillId="0" borderId="25" xfId="0" applyFont="1" applyBorder="1" applyAlignment="1">
      <alignment horizontal="center" vertical="center"/>
    </xf>
    <xf numFmtId="0" fontId="31" fillId="0" borderId="57" xfId="0" applyFont="1" applyBorder="1" applyAlignment="1">
      <alignment horizontal="center" vertical="center"/>
    </xf>
    <xf numFmtId="0" fontId="21" fillId="0" borderId="14" xfId="0" applyFont="1" applyBorder="1" applyAlignment="1">
      <alignment horizontal="center" vertical="center" wrapText="1"/>
    </xf>
    <xf numFmtId="0" fontId="21" fillId="0" borderId="12" xfId="0" applyFont="1" applyBorder="1" applyAlignment="1">
      <alignment horizontal="center" vertical="center"/>
    </xf>
    <xf numFmtId="0" fontId="21" fillId="0" borderId="45" xfId="0" applyFont="1" applyBorder="1" applyAlignment="1">
      <alignment horizontal="center" vertical="center"/>
    </xf>
    <xf numFmtId="0" fontId="21" fillId="0" borderId="1" xfId="0" applyFont="1" applyBorder="1" applyAlignment="1">
      <alignment horizontal="center" vertical="center"/>
    </xf>
    <xf numFmtId="0" fontId="21" fillId="0" borderId="0" xfId="0" applyFont="1" applyBorder="1" applyAlignment="1">
      <alignment horizontal="center" vertical="center"/>
    </xf>
    <xf numFmtId="0" fontId="21" fillId="0" borderId="48" xfId="0" applyFont="1" applyBorder="1" applyAlignment="1">
      <alignment horizontal="center" vertical="center"/>
    </xf>
    <xf numFmtId="0" fontId="21" fillId="0" borderId="15" xfId="0" applyFont="1" applyBorder="1" applyAlignment="1">
      <alignment horizontal="center" vertical="center"/>
    </xf>
    <xf numFmtId="0" fontId="21" fillId="0" borderId="2" xfId="0" applyFont="1" applyBorder="1" applyAlignment="1">
      <alignment horizontal="center" vertical="center"/>
    </xf>
    <xf numFmtId="0" fontId="21" fillId="0" borderId="49" xfId="0" applyFont="1" applyBorder="1" applyAlignment="1">
      <alignment horizontal="center" vertical="center"/>
    </xf>
    <xf numFmtId="0" fontId="21" fillId="0" borderId="16" xfId="0" applyFont="1" applyBorder="1" applyAlignment="1">
      <alignment horizontal="center" vertical="center"/>
    </xf>
    <xf numFmtId="0" fontId="21" fillId="0" borderId="11" xfId="0" applyFont="1" applyBorder="1" applyAlignment="1">
      <alignment horizontal="center" vertical="center"/>
    </xf>
    <xf numFmtId="0" fontId="21" fillId="0" borderId="46" xfId="0" applyFont="1" applyBorder="1" applyAlignment="1">
      <alignment horizontal="center" vertical="center"/>
    </xf>
    <xf numFmtId="0" fontId="21" fillId="0" borderId="17" xfId="0" applyFont="1" applyBorder="1" applyAlignment="1">
      <alignment horizontal="center" vertical="center"/>
    </xf>
    <xf numFmtId="0" fontId="31" fillId="0" borderId="11" xfId="0" applyFont="1" applyBorder="1" applyAlignment="1">
      <alignment horizontal="left" vertical="center" wrapText="1"/>
    </xf>
    <xf numFmtId="0" fontId="31" fillId="0" borderId="46" xfId="0" applyFont="1" applyBorder="1" applyAlignment="1">
      <alignment horizontal="left" vertical="center" wrapText="1"/>
    </xf>
    <xf numFmtId="0" fontId="31" fillId="0" borderId="17" xfId="0" applyFont="1" applyBorder="1" applyAlignment="1">
      <alignment horizontal="left" vertical="center" wrapText="1"/>
    </xf>
    <xf numFmtId="0" fontId="21" fillId="0" borderId="16" xfId="0" applyFont="1" applyBorder="1" applyAlignment="1">
      <alignment horizontal="left" vertical="center" indent="1"/>
    </xf>
    <xf numFmtId="0" fontId="21" fillId="0" borderId="16" xfId="0" applyFont="1" applyBorder="1" applyAlignment="1">
      <alignment horizontal="center" vertical="center" shrinkToFit="1"/>
    </xf>
    <xf numFmtId="0" fontId="21" fillId="0" borderId="58" xfId="0" applyFont="1" applyBorder="1" applyAlignment="1">
      <alignment horizontal="center" vertical="center" shrinkToFit="1"/>
    </xf>
    <xf numFmtId="0" fontId="21" fillId="0" borderId="60" xfId="0" applyFont="1" applyBorder="1" applyAlignment="1">
      <alignment horizontal="center" vertical="center" shrinkToFit="1"/>
    </xf>
    <xf numFmtId="0" fontId="21" fillId="0" borderId="14" xfId="0" applyFont="1" applyBorder="1" applyAlignment="1">
      <alignment horizontal="center" vertical="center" wrapText="1" shrinkToFit="1"/>
    </xf>
    <xf numFmtId="0" fontId="21" fillId="0" borderId="45" xfId="0" applyFont="1" applyBorder="1" applyAlignment="1">
      <alignment horizontal="center" vertical="center" shrinkToFit="1"/>
    </xf>
    <xf numFmtId="0" fontId="21" fillId="0" borderId="1" xfId="0" applyFont="1" applyBorder="1" applyAlignment="1">
      <alignment horizontal="center" vertical="center" shrinkToFit="1"/>
    </xf>
    <xf numFmtId="0" fontId="21" fillId="0" borderId="48" xfId="0" applyFont="1" applyBorder="1" applyAlignment="1">
      <alignment horizontal="center" vertical="center" shrinkToFit="1"/>
    </xf>
    <xf numFmtId="0" fontId="21" fillId="0" borderId="15" xfId="0" applyFont="1" applyBorder="1" applyAlignment="1">
      <alignment horizontal="center" vertical="center" shrinkToFit="1"/>
    </xf>
    <xf numFmtId="0" fontId="21" fillId="0" borderId="49" xfId="0" applyFont="1" applyBorder="1" applyAlignment="1">
      <alignment horizontal="center" vertical="center" shrinkToFit="1"/>
    </xf>
    <xf numFmtId="0" fontId="21" fillId="0" borderId="14"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0" xfId="0" applyFont="1" applyBorder="1" applyAlignment="1">
      <alignment horizontal="center" vertical="center" shrinkToFit="1"/>
    </xf>
    <xf numFmtId="0" fontId="21" fillId="0" borderId="2" xfId="0" applyFont="1" applyBorder="1" applyAlignment="1">
      <alignment horizontal="center" vertical="center" shrinkToFit="1"/>
    </xf>
    <xf numFmtId="0" fontId="32" fillId="0" borderId="0" xfId="0" applyFont="1" applyBorder="1" applyAlignment="1">
      <alignment horizontal="center" vertical="center" shrinkToFit="1"/>
    </xf>
    <xf numFmtId="0" fontId="22" fillId="0" borderId="0" xfId="0" applyFont="1" applyBorder="1" applyAlignment="1">
      <alignment horizontal="center" vertical="center" shrinkToFit="1"/>
    </xf>
    <xf numFmtId="41" fontId="39" fillId="0" borderId="16" xfId="2" applyFont="1" applyBorder="1" applyAlignment="1">
      <alignment horizontal="center" vertical="center" shrinkToFit="1"/>
    </xf>
    <xf numFmtId="41" fontId="39" fillId="0" borderId="58" xfId="2" applyFont="1" applyBorder="1" applyAlignment="1">
      <alignment horizontal="center" vertical="center" shrinkToFit="1"/>
    </xf>
    <xf numFmtId="41" fontId="21" fillId="0" borderId="16" xfId="2" applyFont="1" applyBorder="1" applyAlignment="1">
      <alignment horizontal="center" vertical="center" wrapText="1" shrinkToFit="1"/>
    </xf>
    <xf numFmtId="0" fontId="21" fillId="0" borderId="16" xfId="0" applyFont="1" applyBorder="1" applyAlignment="1">
      <alignment horizontal="center" vertical="center" wrapText="1" shrinkToFit="1"/>
    </xf>
    <xf numFmtId="0" fontId="39" fillId="0" borderId="16" xfId="0" applyFont="1" applyBorder="1" applyAlignment="1">
      <alignment horizontal="center" vertical="center" shrinkToFit="1"/>
    </xf>
    <xf numFmtId="0" fontId="39" fillId="0" borderId="14" xfId="0" applyFont="1" applyBorder="1" applyAlignment="1">
      <alignment horizontal="left" vertical="center" indent="1" shrinkToFit="1"/>
    </xf>
    <xf numFmtId="0" fontId="39" fillId="0" borderId="12" xfId="0" applyFont="1" applyBorder="1" applyAlignment="1">
      <alignment horizontal="left" vertical="center" indent="1" shrinkToFit="1"/>
    </xf>
    <xf numFmtId="0" fontId="39" fillId="0" borderId="45" xfId="0" applyFont="1" applyBorder="1" applyAlignment="1">
      <alignment horizontal="left" vertical="center" indent="1" shrinkToFit="1"/>
    </xf>
    <xf numFmtId="0" fontId="39" fillId="0" borderId="15" xfId="0" applyFont="1" applyBorder="1" applyAlignment="1">
      <alignment horizontal="left" vertical="center" indent="1" shrinkToFit="1"/>
    </xf>
    <xf numFmtId="0" fontId="39" fillId="0" borderId="2" xfId="0" applyFont="1" applyBorder="1" applyAlignment="1">
      <alignment horizontal="left" vertical="center" indent="1" shrinkToFit="1"/>
    </xf>
    <xf numFmtId="0" fontId="39" fillId="0" borderId="49" xfId="0" applyFont="1" applyBorder="1" applyAlignment="1">
      <alignment horizontal="left" vertical="center" indent="1" shrinkToFit="1"/>
    </xf>
    <xf numFmtId="0" fontId="21" fillId="0" borderId="59" xfId="0" applyFont="1" applyBorder="1" applyAlignment="1">
      <alignment horizontal="center" vertical="center" wrapText="1" shrinkToFit="1"/>
    </xf>
    <xf numFmtId="0" fontId="21" fillId="0" borderId="12" xfId="0" applyFont="1" applyBorder="1" applyAlignment="1">
      <alignment horizontal="center" vertical="center" wrapText="1" shrinkToFit="1"/>
    </xf>
    <xf numFmtId="0" fontId="21" fillId="0" borderId="45" xfId="0" applyFont="1" applyBorder="1" applyAlignment="1">
      <alignment horizontal="center" vertical="center" wrapText="1" shrinkToFit="1"/>
    </xf>
    <xf numFmtId="0" fontId="21" fillId="0" borderId="24" xfId="0" applyFont="1" applyBorder="1" applyAlignment="1">
      <alignment horizontal="center" vertical="center" wrapText="1" shrinkToFit="1"/>
    </xf>
    <xf numFmtId="0" fontId="21" fillId="0" borderId="0" xfId="0" applyFont="1" applyBorder="1" applyAlignment="1">
      <alignment horizontal="center" vertical="center" wrapText="1" shrinkToFit="1"/>
    </xf>
    <xf numFmtId="0" fontId="21" fillId="0" borderId="48" xfId="0" applyFont="1" applyBorder="1" applyAlignment="1">
      <alignment horizontal="center" vertical="center" wrapText="1" shrinkToFit="1"/>
    </xf>
    <xf numFmtId="0" fontId="21" fillId="0" borderId="1" xfId="0" applyFont="1" applyBorder="1" applyAlignment="1">
      <alignment horizontal="center" vertical="center" wrapText="1" shrinkToFit="1"/>
    </xf>
    <xf numFmtId="0" fontId="39" fillId="0" borderId="60" xfId="0" applyFont="1" applyBorder="1" applyAlignment="1">
      <alignment horizontal="center" vertical="center" shrinkToFit="1"/>
    </xf>
    <xf numFmtId="177" fontId="39" fillId="0" borderId="16" xfId="0" applyNumberFormat="1" applyFont="1" applyBorder="1" applyAlignment="1">
      <alignment horizontal="center" vertical="center" shrinkToFit="1"/>
    </xf>
    <xf numFmtId="0" fontId="28" fillId="0" borderId="14"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1"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15" xfId="0" applyFont="1" applyBorder="1" applyAlignment="1">
      <alignment horizontal="center" vertical="center" shrinkToFit="1"/>
    </xf>
    <xf numFmtId="0" fontId="28" fillId="0" borderId="2" xfId="0" applyFont="1" applyBorder="1" applyAlignment="1">
      <alignment horizontal="center" vertical="center" shrinkToFit="1"/>
    </xf>
    <xf numFmtId="178" fontId="21" fillId="0" borderId="16" xfId="0" applyNumberFormat="1" applyFont="1" applyBorder="1" applyAlignment="1">
      <alignment horizontal="center" vertical="center" shrinkToFit="1"/>
    </xf>
    <xf numFmtId="0" fontId="31" fillId="0" borderId="2" xfId="0" applyFont="1" applyBorder="1" applyAlignment="1">
      <alignment horizontal="center" vertical="center" wrapText="1"/>
    </xf>
    <xf numFmtId="0" fontId="21" fillId="0" borderId="59"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61" xfId="0" applyFont="1" applyBorder="1" applyAlignment="1">
      <alignment horizontal="center" vertical="center" wrapText="1"/>
    </xf>
    <xf numFmtId="0" fontId="21" fillId="0" borderId="49" xfId="0" applyFont="1" applyBorder="1" applyAlignment="1">
      <alignment horizontal="center" vertical="center" wrapText="1"/>
    </xf>
    <xf numFmtId="0" fontId="21" fillId="5" borderId="83" xfId="0" applyFont="1" applyFill="1" applyBorder="1" applyAlignment="1">
      <alignment horizontal="center" vertical="center"/>
    </xf>
    <xf numFmtId="41" fontId="39" fillId="0" borderId="15" xfId="2" applyFont="1" applyBorder="1" applyAlignment="1">
      <alignment horizontal="center" vertical="center" shrinkToFit="1"/>
    </xf>
    <xf numFmtId="41" fontId="39" fillId="0" borderId="2" xfId="2" applyFont="1" applyBorder="1" applyAlignment="1">
      <alignment horizontal="center" vertical="center" shrinkToFit="1"/>
    </xf>
    <xf numFmtId="41" fontId="39" fillId="0" borderId="49" xfId="2" applyFont="1" applyBorder="1" applyAlignment="1">
      <alignment horizontal="center" vertical="center" shrinkToFit="1"/>
    </xf>
    <xf numFmtId="41" fontId="40" fillId="0" borderId="14" xfId="2" applyFont="1" applyBorder="1" applyAlignment="1">
      <alignment horizontal="center" vertical="center" shrinkToFit="1"/>
    </xf>
    <xf numFmtId="41" fontId="40" fillId="0" borderId="12" xfId="2" applyFont="1" applyBorder="1" applyAlignment="1">
      <alignment horizontal="center" vertical="center" shrinkToFit="1"/>
    </xf>
    <xf numFmtId="41" fontId="40" fillId="0" borderId="45" xfId="2" applyFont="1" applyBorder="1" applyAlignment="1">
      <alignment horizontal="center" vertical="center" shrinkToFit="1"/>
    </xf>
    <xf numFmtId="41" fontId="40" fillId="0" borderId="79" xfId="2" applyFont="1" applyBorder="1" applyAlignment="1">
      <alignment horizontal="center" vertical="center" shrinkToFit="1"/>
    </xf>
    <xf numFmtId="41" fontId="21" fillId="0" borderId="15" xfId="2" applyFont="1" applyBorder="1" applyAlignment="1">
      <alignment horizontal="center" vertical="center" shrinkToFit="1"/>
    </xf>
    <xf numFmtId="41" fontId="21" fillId="0" borderId="2" xfId="2" applyFont="1" applyBorder="1" applyAlignment="1">
      <alignment horizontal="center" vertical="center" shrinkToFit="1"/>
    </xf>
    <xf numFmtId="41" fontId="21" fillId="0" borderId="49" xfId="2" applyFont="1" applyBorder="1" applyAlignment="1">
      <alignment horizontal="center" vertical="center" shrinkToFit="1"/>
    </xf>
    <xf numFmtId="41" fontId="41" fillId="0" borderId="14" xfId="0" applyNumberFormat="1" applyFont="1" applyBorder="1" applyAlignment="1">
      <alignment horizontal="center"/>
    </xf>
    <xf numFmtId="0" fontId="41" fillId="0" borderId="12" xfId="0" applyFont="1" applyBorder="1" applyAlignment="1">
      <alignment horizontal="center"/>
    </xf>
    <xf numFmtId="0" fontId="41" fillId="0" borderId="56" xfId="0" applyFont="1" applyBorder="1" applyAlignment="1">
      <alignment horizontal="center"/>
    </xf>
    <xf numFmtId="0" fontId="41" fillId="0" borderId="1" xfId="0" applyFont="1" applyBorder="1" applyAlignment="1">
      <alignment horizontal="center"/>
    </xf>
    <xf numFmtId="0" fontId="41" fillId="0" borderId="0" xfId="0" applyFont="1" applyBorder="1" applyAlignment="1">
      <alignment horizontal="center"/>
    </xf>
    <xf numFmtId="0" fontId="41" fillId="0" borderId="25" xfId="0" applyFont="1" applyBorder="1" applyAlignment="1">
      <alignment horizontal="center"/>
    </xf>
    <xf numFmtId="41" fontId="39" fillId="0" borderId="36" xfId="0" applyNumberFormat="1" applyFont="1" applyBorder="1" applyAlignment="1">
      <alignment horizontal="center" vertical="center" shrinkToFit="1"/>
    </xf>
    <xf numFmtId="0" fontId="39" fillId="0" borderId="36" xfId="0" applyFont="1" applyBorder="1" applyAlignment="1">
      <alignment horizontal="center" vertical="center" shrinkToFit="1"/>
    </xf>
    <xf numFmtId="41" fontId="39" fillId="0" borderId="36" xfId="2" applyFont="1" applyBorder="1" applyAlignment="1">
      <alignment horizontal="center" vertical="center" shrinkToFit="1"/>
    </xf>
    <xf numFmtId="0" fontId="39" fillId="0" borderId="1" xfId="0" applyFont="1" applyBorder="1" applyAlignment="1">
      <alignment horizontal="center" vertical="top" shrinkToFit="1"/>
    </xf>
    <xf numFmtId="0" fontId="39" fillId="0" borderId="0" xfId="0" applyFont="1" applyBorder="1" applyAlignment="1">
      <alignment horizontal="center" vertical="top" shrinkToFit="1"/>
    </xf>
    <xf numFmtId="0" fontId="39" fillId="0" borderId="48" xfId="0" applyFont="1" applyBorder="1" applyAlignment="1">
      <alignment horizontal="center" vertical="top" shrinkToFit="1"/>
    </xf>
    <xf numFmtId="0" fontId="39" fillId="0" borderId="15" xfId="0" applyFont="1" applyBorder="1" applyAlignment="1">
      <alignment horizontal="center" vertical="top" shrinkToFit="1"/>
    </xf>
    <xf numFmtId="0" fontId="39" fillId="0" borderId="2" xfId="0" applyFont="1" applyBorder="1" applyAlignment="1">
      <alignment horizontal="center" vertical="top" shrinkToFit="1"/>
    </xf>
    <xf numFmtId="0" fontId="39" fillId="0" borderId="49" xfId="0" applyFont="1" applyBorder="1" applyAlignment="1">
      <alignment horizontal="center" vertical="top" shrinkToFit="1"/>
    </xf>
    <xf numFmtId="178" fontId="39" fillId="0" borderId="1" xfId="0" applyNumberFormat="1" applyFont="1" applyBorder="1" applyAlignment="1">
      <alignment horizontal="center" vertical="top" shrinkToFit="1"/>
    </xf>
    <xf numFmtId="178" fontId="39" fillId="0" borderId="0" xfId="0" applyNumberFormat="1" applyFont="1" applyBorder="1" applyAlignment="1">
      <alignment horizontal="center" vertical="top" shrinkToFit="1"/>
    </xf>
    <xf numFmtId="178" fontId="39" fillId="0" borderId="48" xfId="0" applyNumberFormat="1" applyFont="1" applyBorder="1" applyAlignment="1">
      <alignment horizontal="center" vertical="top" shrinkToFit="1"/>
    </xf>
    <xf numFmtId="178" fontId="39" fillId="0" borderId="15" xfId="0" applyNumberFormat="1" applyFont="1" applyBorder="1" applyAlignment="1">
      <alignment horizontal="center" vertical="top" shrinkToFit="1"/>
    </xf>
    <xf numFmtId="178" fontId="39" fillId="0" borderId="2" xfId="0" applyNumberFormat="1" applyFont="1" applyBorder="1" applyAlignment="1">
      <alignment horizontal="center" vertical="top" shrinkToFit="1"/>
    </xf>
    <xf numFmtId="178" fontId="39" fillId="0" borderId="49" xfId="0" applyNumberFormat="1" applyFont="1" applyBorder="1" applyAlignment="1">
      <alignment horizontal="center" vertical="top" shrinkToFit="1"/>
    </xf>
    <xf numFmtId="0" fontId="39" fillId="0" borderId="1" xfId="0" applyFont="1" applyBorder="1" applyAlignment="1">
      <alignment horizontal="center" vertical="center" shrinkToFit="1"/>
    </xf>
    <xf numFmtId="0" fontId="39" fillId="0" borderId="0" xfId="0" applyFont="1" applyBorder="1" applyAlignment="1">
      <alignment horizontal="center" vertical="center" shrinkToFit="1"/>
    </xf>
    <xf numFmtId="0" fontId="39" fillId="0" borderId="48" xfId="0" applyFont="1" applyBorder="1" applyAlignment="1">
      <alignment horizontal="center" vertical="center" shrinkToFit="1"/>
    </xf>
    <xf numFmtId="0" fontId="39" fillId="0" borderId="15" xfId="0" applyFont="1" applyBorder="1" applyAlignment="1">
      <alignment horizontal="center" vertical="center" shrinkToFit="1"/>
    </xf>
    <xf numFmtId="0" fontId="39" fillId="0" borderId="2" xfId="0" applyFont="1" applyBorder="1" applyAlignment="1">
      <alignment horizontal="center" vertical="center" shrinkToFit="1"/>
    </xf>
    <xf numFmtId="0" fontId="39" fillId="0" borderId="49" xfId="0" applyFont="1" applyBorder="1" applyAlignment="1">
      <alignment horizontal="center" vertical="center" shrinkToFit="1"/>
    </xf>
    <xf numFmtId="0" fontId="41" fillId="0" borderId="14" xfId="0" applyFont="1" applyBorder="1" applyAlignment="1">
      <alignment horizontal="center"/>
    </xf>
    <xf numFmtId="0" fontId="41" fillId="0" borderId="45" xfId="0" applyFont="1" applyBorder="1" applyAlignment="1">
      <alignment horizontal="center"/>
    </xf>
    <xf numFmtId="0" fontId="41" fillId="0" borderId="48" xfId="0" applyFont="1" applyBorder="1" applyAlignment="1">
      <alignment horizontal="center"/>
    </xf>
    <xf numFmtId="41" fontId="41" fillId="0" borderId="14" xfId="2" applyFont="1" applyBorder="1" applyAlignment="1">
      <alignment horizontal="center" shrinkToFit="1"/>
    </xf>
    <xf numFmtId="41" fontId="41" fillId="0" borderId="12" xfId="2" applyFont="1" applyBorder="1" applyAlignment="1">
      <alignment horizontal="center" shrinkToFit="1"/>
    </xf>
    <xf numFmtId="41" fontId="41" fillId="0" borderId="45" xfId="2" applyFont="1" applyBorder="1" applyAlignment="1">
      <alignment horizontal="center" shrinkToFit="1"/>
    </xf>
    <xf numFmtId="41" fontId="41" fillId="0" borderId="1" xfId="2" applyFont="1" applyBorder="1" applyAlignment="1">
      <alignment horizontal="center" shrinkToFit="1"/>
    </xf>
    <xf numFmtId="41" fontId="41" fillId="0" borderId="0" xfId="2" applyFont="1" applyBorder="1" applyAlignment="1">
      <alignment horizontal="center" shrinkToFit="1"/>
    </xf>
    <xf numFmtId="41" fontId="41" fillId="0" borderId="48" xfId="2" applyFont="1" applyBorder="1" applyAlignment="1">
      <alignment horizontal="center" shrinkToFit="1"/>
    </xf>
    <xf numFmtId="9" fontId="42" fillId="0" borderId="14" xfId="0" applyNumberFormat="1" applyFont="1" applyBorder="1" applyAlignment="1">
      <alignment horizontal="center" vertical="center"/>
    </xf>
    <xf numFmtId="0" fontId="42" fillId="0" borderId="12" xfId="0" applyFont="1" applyBorder="1" applyAlignment="1">
      <alignment horizontal="center" vertical="center"/>
    </xf>
    <xf numFmtId="0" fontId="42" fillId="0" borderId="45" xfId="0" applyFont="1" applyBorder="1" applyAlignment="1">
      <alignment horizontal="center" vertical="center"/>
    </xf>
    <xf numFmtId="0" fontId="42" fillId="0" borderId="1" xfId="0" applyFont="1" applyBorder="1" applyAlignment="1">
      <alignment horizontal="center" vertical="center"/>
    </xf>
    <xf numFmtId="0" fontId="42" fillId="0" borderId="0" xfId="0" applyFont="1" applyBorder="1" applyAlignment="1">
      <alignment horizontal="center" vertical="center"/>
    </xf>
    <xf numFmtId="0" fontId="42" fillId="0" borderId="48" xfId="0" applyFont="1" applyBorder="1" applyAlignment="1">
      <alignment horizontal="center" vertical="center"/>
    </xf>
    <xf numFmtId="0" fontId="42" fillId="0" borderId="15" xfId="0" applyFont="1" applyBorder="1" applyAlignment="1">
      <alignment horizontal="center" vertical="center"/>
    </xf>
    <xf numFmtId="0" fontId="42" fillId="0" borderId="2" xfId="0" applyFont="1" applyBorder="1" applyAlignment="1">
      <alignment horizontal="center" vertical="center"/>
    </xf>
    <xf numFmtId="0" fontId="42" fillId="0" borderId="49" xfId="0" applyFont="1" applyBorder="1" applyAlignment="1">
      <alignment horizontal="center" vertical="center"/>
    </xf>
    <xf numFmtId="41" fontId="41" fillId="0" borderId="14" xfId="2" applyFont="1" applyBorder="1" applyAlignment="1">
      <alignment horizontal="center" wrapText="1"/>
    </xf>
    <xf numFmtId="41" fontId="41" fillId="0" borderId="12" xfId="2" applyFont="1" applyBorder="1" applyAlignment="1">
      <alignment horizontal="center" wrapText="1"/>
    </xf>
    <xf numFmtId="41" fontId="41" fillId="0" borderId="45" xfId="2" applyFont="1" applyBorder="1" applyAlignment="1">
      <alignment horizontal="center" wrapText="1"/>
    </xf>
    <xf numFmtId="41" fontId="39" fillId="0" borderId="1" xfId="2" applyFont="1" applyBorder="1" applyAlignment="1">
      <alignment horizontal="center" vertical="top" shrinkToFit="1"/>
    </xf>
    <xf numFmtId="41" fontId="39" fillId="0" borderId="0" xfId="2" applyFont="1" applyBorder="1" applyAlignment="1">
      <alignment horizontal="center" vertical="top" shrinkToFit="1"/>
    </xf>
    <xf numFmtId="41" fontId="39" fillId="0" borderId="48" xfId="2" applyFont="1" applyBorder="1" applyAlignment="1">
      <alignment horizontal="center" vertical="top" shrinkToFit="1"/>
    </xf>
    <xf numFmtId="41" fontId="39" fillId="0" borderId="15" xfId="2" applyFont="1" applyBorder="1" applyAlignment="1">
      <alignment horizontal="center" vertical="top" shrinkToFit="1"/>
    </xf>
    <xf numFmtId="41" fontId="39" fillId="0" borderId="2" xfId="2" applyFont="1" applyBorder="1" applyAlignment="1">
      <alignment horizontal="center" vertical="top" shrinkToFit="1"/>
    </xf>
    <xf numFmtId="41" fontId="39" fillId="0" borderId="49" xfId="2" applyFont="1" applyBorder="1" applyAlignment="1">
      <alignment horizontal="center" vertical="top" shrinkToFit="1"/>
    </xf>
    <xf numFmtId="41" fontId="41" fillId="0" borderId="14" xfId="0" applyNumberFormat="1" applyFont="1" applyBorder="1" applyAlignment="1">
      <alignment horizontal="center" shrinkToFit="1"/>
    </xf>
    <xf numFmtId="0" fontId="41" fillId="0" borderId="12" xfId="0" applyFont="1" applyBorder="1" applyAlignment="1">
      <alignment horizontal="center" shrinkToFit="1"/>
    </xf>
    <xf numFmtId="0" fontId="41" fillId="0" borderId="45" xfId="0" applyFont="1" applyBorder="1" applyAlignment="1">
      <alignment horizontal="center" shrinkToFit="1"/>
    </xf>
    <xf numFmtId="0" fontId="41" fillId="0" borderId="14" xfId="0" applyFont="1" applyBorder="1" applyAlignment="1">
      <alignment horizontal="center" vertical="center" shrinkToFit="1"/>
    </xf>
    <xf numFmtId="0" fontId="41" fillId="0" borderId="12" xfId="0" applyFont="1" applyBorder="1" applyAlignment="1">
      <alignment horizontal="center" vertical="center" shrinkToFit="1"/>
    </xf>
    <xf numFmtId="0" fontId="41" fillId="0" borderId="45" xfId="0" applyFont="1" applyBorder="1" applyAlignment="1">
      <alignment horizontal="center" vertical="center" shrinkToFit="1"/>
    </xf>
    <xf numFmtId="41" fontId="39" fillId="0" borderId="1" xfId="0" applyNumberFormat="1" applyFont="1" applyBorder="1" applyAlignment="1">
      <alignment horizontal="center" vertical="top" shrinkToFit="1"/>
    </xf>
    <xf numFmtId="0" fontId="39" fillId="0" borderId="25" xfId="0" applyFont="1" applyBorder="1" applyAlignment="1">
      <alignment horizontal="center" vertical="top" shrinkToFit="1"/>
    </xf>
    <xf numFmtId="0" fontId="39" fillId="0" borderId="57" xfId="0" applyFont="1" applyBorder="1" applyAlignment="1">
      <alignment horizontal="center" vertical="top" shrinkToFit="1"/>
    </xf>
    <xf numFmtId="0" fontId="21" fillId="0" borderId="36" xfId="0" applyFont="1" applyBorder="1" applyAlignment="1">
      <alignment horizontal="center" vertical="center" shrinkToFit="1"/>
    </xf>
    <xf numFmtId="0" fontId="21" fillId="0" borderId="59" xfId="0" applyFont="1" applyBorder="1" applyAlignment="1">
      <alignment horizontal="center" vertical="center" shrinkToFit="1"/>
    </xf>
    <xf numFmtId="0" fontId="21" fillId="0" borderId="24" xfId="0" applyFont="1" applyBorder="1" applyAlignment="1">
      <alignment horizontal="center" vertical="center" shrinkToFit="1"/>
    </xf>
    <xf numFmtId="0" fontId="21" fillId="0" borderId="61" xfId="0" applyFont="1" applyBorder="1" applyAlignment="1">
      <alignment horizontal="center" vertical="center" shrinkToFit="1"/>
    </xf>
    <xf numFmtId="0" fontId="41" fillId="0" borderId="14" xfId="0" applyFont="1" applyBorder="1" applyAlignment="1">
      <alignment horizontal="center" vertical="center"/>
    </xf>
    <xf numFmtId="0" fontId="41" fillId="0" borderId="12" xfId="0" applyFont="1" applyBorder="1" applyAlignment="1">
      <alignment horizontal="center" vertical="center"/>
    </xf>
    <xf numFmtId="0" fontId="41" fillId="0" borderId="45" xfId="0" applyFont="1" applyBorder="1" applyAlignment="1">
      <alignment horizontal="center" vertical="center"/>
    </xf>
    <xf numFmtId="0" fontId="41" fillId="0" borderId="1" xfId="0" applyFont="1" applyBorder="1" applyAlignment="1">
      <alignment horizontal="center" vertical="center"/>
    </xf>
    <xf numFmtId="0" fontId="41" fillId="0" borderId="0" xfId="0" applyFont="1" applyBorder="1" applyAlignment="1">
      <alignment horizontal="center" vertical="center"/>
    </xf>
    <xf numFmtId="0" fontId="41" fillId="0" borderId="48" xfId="0" applyFont="1" applyBorder="1" applyAlignment="1">
      <alignment horizontal="center" vertical="center"/>
    </xf>
    <xf numFmtId="178" fontId="41" fillId="0" borderId="14" xfId="0" applyNumberFormat="1" applyFont="1" applyBorder="1" applyAlignment="1">
      <alignment horizontal="center" vertical="center"/>
    </xf>
    <xf numFmtId="178" fontId="41" fillId="0" borderId="12" xfId="0" applyNumberFormat="1" applyFont="1" applyBorder="1" applyAlignment="1">
      <alignment horizontal="center" vertical="center"/>
    </xf>
    <xf numFmtId="178" fontId="41" fillId="0" borderId="45" xfId="0" applyNumberFormat="1" applyFont="1" applyBorder="1" applyAlignment="1">
      <alignment horizontal="center" vertical="center"/>
    </xf>
    <xf numFmtId="178" fontId="41" fillId="0" borderId="1" xfId="0" applyNumberFormat="1" applyFont="1" applyBorder="1" applyAlignment="1">
      <alignment horizontal="center" vertical="center"/>
    </xf>
    <xf numFmtId="178" fontId="41" fillId="0" borderId="0" xfId="0" applyNumberFormat="1" applyFont="1" applyBorder="1" applyAlignment="1">
      <alignment horizontal="center" vertical="center"/>
    </xf>
    <xf numFmtId="178" fontId="41" fillId="0" borderId="48" xfId="0" applyNumberFormat="1" applyFont="1" applyBorder="1" applyAlignment="1">
      <alignment horizontal="center" vertical="center"/>
    </xf>
    <xf numFmtId="0" fontId="0" fillId="0" borderId="12" xfId="0" applyBorder="1" applyAlignment="1"/>
    <xf numFmtId="0" fontId="0" fillId="0" borderId="45" xfId="0" applyBorder="1" applyAlignment="1"/>
    <xf numFmtId="0" fontId="0" fillId="0" borderId="1" xfId="0" applyBorder="1" applyAlignment="1"/>
    <xf numFmtId="0" fontId="0" fillId="0" borderId="0" xfId="0" applyBorder="1" applyAlignment="1"/>
    <xf numFmtId="0" fontId="0" fillId="0" borderId="48" xfId="0" applyBorder="1" applyAlignment="1"/>
    <xf numFmtId="41" fontId="44" fillId="0" borderId="15" xfId="2" applyFont="1" applyBorder="1" applyAlignment="1">
      <alignment horizontal="center" vertical="center" shrinkToFit="1"/>
    </xf>
    <xf numFmtId="41" fontId="44" fillId="0" borderId="2" xfId="2" applyFont="1" applyBorder="1" applyAlignment="1">
      <alignment horizontal="center" vertical="center" shrinkToFit="1"/>
    </xf>
    <xf numFmtId="41" fontId="44" fillId="0" borderId="49" xfId="2" applyFont="1" applyBorder="1" applyAlignment="1">
      <alignment horizontal="center" vertical="center" shrinkToFit="1"/>
    </xf>
    <xf numFmtId="41" fontId="43" fillId="0" borderId="79" xfId="2" applyFont="1" applyBorder="1" applyAlignment="1">
      <alignment horizontal="center" vertical="center" shrinkToFit="1"/>
    </xf>
    <xf numFmtId="41" fontId="40" fillId="0" borderId="56" xfId="2" applyFont="1" applyBorder="1" applyAlignment="1">
      <alignment horizontal="center" vertical="center" shrinkToFit="1"/>
    </xf>
    <xf numFmtId="41" fontId="40" fillId="0" borderId="1" xfId="2" applyFont="1" applyBorder="1" applyAlignment="1">
      <alignment horizontal="center" vertical="center" shrinkToFit="1"/>
    </xf>
    <xf numFmtId="41" fontId="40" fillId="0" borderId="0" xfId="2" applyFont="1" applyBorder="1" applyAlignment="1">
      <alignment horizontal="center" vertical="center" shrinkToFit="1"/>
    </xf>
    <xf numFmtId="41" fontId="40" fillId="0" borderId="25" xfId="2" applyFont="1" applyBorder="1" applyAlignment="1">
      <alignment horizontal="center" vertical="center" shrinkToFit="1"/>
    </xf>
    <xf numFmtId="41" fontId="21" fillId="0" borderId="1" xfId="2" applyFont="1" applyBorder="1" applyAlignment="1">
      <alignment horizontal="center" vertical="center" shrinkToFit="1"/>
    </xf>
    <xf numFmtId="41" fontId="21" fillId="0" borderId="0" xfId="2" applyFont="1" applyBorder="1" applyAlignment="1">
      <alignment horizontal="center" vertical="center" shrinkToFit="1"/>
    </xf>
    <xf numFmtId="41" fontId="21" fillId="0" borderId="25" xfId="2" applyFont="1" applyBorder="1" applyAlignment="1">
      <alignment horizontal="center" vertical="center" shrinkToFit="1"/>
    </xf>
    <xf numFmtId="41" fontId="21" fillId="0" borderId="57" xfId="2" applyFont="1" applyBorder="1" applyAlignment="1">
      <alignment horizontal="center" vertical="center" shrinkToFit="1"/>
    </xf>
    <xf numFmtId="0" fontId="39" fillId="0" borderId="59" xfId="0" applyFont="1" applyBorder="1" applyAlignment="1">
      <alignment horizontal="center" vertical="center" wrapText="1" shrinkToFit="1"/>
    </xf>
    <xf numFmtId="0" fontId="39" fillId="0" borderId="12" xfId="0" applyFont="1" applyBorder="1" applyAlignment="1">
      <alignment horizontal="center" vertical="center" wrapText="1" shrinkToFit="1"/>
    </xf>
    <xf numFmtId="0" fontId="39" fillId="0" borderId="45" xfId="0" applyFont="1" applyBorder="1" applyAlignment="1">
      <alignment horizontal="center" vertical="center" wrapText="1" shrinkToFit="1"/>
    </xf>
    <xf numFmtId="0" fontId="39" fillId="0" borderId="24" xfId="0" applyFont="1" applyBorder="1" applyAlignment="1">
      <alignment horizontal="center" vertical="center" wrapText="1" shrinkToFit="1"/>
    </xf>
    <xf numFmtId="0" fontId="39" fillId="0" borderId="0" xfId="0" applyFont="1" applyBorder="1" applyAlignment="1">
      <alignment horizontal="center" vertical="center" wrapText="1" shrinkToFit="1"/>
    </xf>
    <xf numFmtId="0" fontId="39" fillId="0" borderId="48" xfId="0" applyFont="1" applyBorder="1" applyAlignment="1">
      <alignment horizontal="center" vertical="center" wrapText="1" shrinkToFit="1"/>
    </xf>
    <xf numFmtId="0" fontId="39" fillId="0" borderId="61" xfId="0" applyFont="1" applyBorder="1" applyAlignment="1">
      <alignment horizontal="center" vertical="center" wrapText="1" shrinkToFit="1"/>
    </xf>
    <xf numFmtId="0" fontId="39" fillId="0" borderId="2" xfId="0" applyFont="1" applyBorder="1" applyAlignment="1">
      <alignment horizontal="center" vertical="center" wrapText="1" shrinkToFit="1"/>
    </xf>
    <xf numFmtId="0" fontId="39" fillId="0" borderId="49" xfId="0" applyFont="1" applyBorder="1" applyAlignment="1">
      <alignment horizontal="center" vertical="center" wrapText="1" shrinkToFit="1"/>
    </xf>
    <xf numFmtId="0" fontId="39" fillId="0" borderId="14" xfId="0" applyFont="1" applyBorder="1" applyAlignment="1">
      <alignment horizontal="left" vertical="center" wrapText="1" indent="1" shrinkToFit="1"/>
    </xf>
    <xf numFmtId="0" fontId="39" fillId="0" borderId="12" xfId="0" applyFont="1" applyBorder="1" applyAlignment="1">
      <alignment horizontal="left" vertical="center" wrapText="1" indent="1" shrinkToFit="1"/>
    </xf>
    <xf numFmtId="0" fontId="39" fillId="0" borderId="45" xfId="0" applyFont="1" applyBorder="1" applyAlignment="1">
      <alignment horizontal="left" vertical="center" wrapText="1" indent="1" shrinkToFit="1"/>
    </xf>
    <xf numFmtId="0" fontId="39" fillId="0" borderId="1" xfId="0" applyFont="1" applyBorder="1" applyAlignment="1">
      <alignment horizontal="left" vertical="center" wrapText="1" indent="1" shrinkToFit="1"/>
    </xf>
    <xf numFmtId="0" fontId="39" fillId="0" borderId="0" xfId="0" applyFont="1" applyBorder="1" applyAlignment="1">
      <alignment horizontal="left" vertical="center" wrapText="1" indent="1" shrinkToFit="1"/>
    </xf>
    <xf numFmtId="0" fontId="39" fillId="0" borderId="48" xfId="0" applyFont="1" applyBorder="1" applyAlignment="1">
      <alignment horizontal="left" vertical="center" wrapText="1" indent="1" shrinkToFit="1"/>
    </xf>
    <xf numFmtId="0" fontId="39" fillId="0" borderId="15" xfId="0" applyFont="1" applyBorder="1" applyAlignment="1">
      <alignment horizontal="left" vertical="center" wrapText="1" indent="1" shrinkToFit="1"/>
    </xf>
    <xf numFmtId="0" fontId="39" fillId="0" borderId="2" xfId="0" applyFont="1" applyBorder="1" applyAlignment="1">
      <alignment horizontal="left" vertical="center" wrapText="1" indent="1" shrinkToFit="1"/>
    </xf>
    <xf numFmtId="0" fontId="39" fillId="0" borderId="49" xfId="0" applyFont="1" applyBorder="1" applyAlignment="1">
      <alignment horizontal="left" vertical="center" wrapText="1" indent="1" shrinkToFit="1"/>
    </xf>
    <xf numFmtId="41" fontId="34" fillId="0" borderId="79" xfId="2" applyFont="1" applyBorder="1" applyAlignment="1">
      <alignment horizontal="center" vertical="center" shrinkToFit="1"/>
    </xf>
    <xf numFmtId="0" fontId="34" fillId="0" borderId="14" xfId="0" applyFont="1" applyBorder="1" applyAlignment="1">
      <alignment horizontal="center" shrinkToFit="1"/>
    </xf>
    <xf numFmtId="0" fontId="34" fillId="0" borderId="12" xfId="0" applyFont="1" applyBorder="1" applyAlignment="1">
      <alignment horizontal="center" shrinkToFit="1"/>
    </xf>
    <xf numFmtId="0" fontId="34" fillId="0" borderId="45" xfId="0" applyFont="1" applyBorder="1" applyAlignment="1">
      <alignment horizontal="center" shrinkToFit="1"/>
    </xf>
    <xf numFmtId="0" fontId="34" fillId="0" borderId="1" xfId="0" applyFont="1" applyBorder="1" applyAlignment="1">
      <alignment horizontal="center" shrinkToFit="1"/>
    </xf>
    <xf numFmtId="0" fontId="34" fillId="0" borderId="0" xfId="0" applyFont="1" applyBorder="1" applyAlignment="1">
      <alignment horizontal="center" shrinkToFit="1"/>
    </xf>
    <xf numFmtId="0" fontId="34" fillId="0" borderId="48" xfId="0" applyFont="1" applyBorder="1" applyAlignment="1">
      <alignment horizontal="center" shrinkToFit="1"/>
    </xf>
    <xf numFmtId="0" fontId="34" fillId="9" borderId="14" xfId="0" applyFont="1" applyFill="1" applyBorder="1" applyAlignment="1">
      <alignment horizontal="center" shrinkToFit="1"/>
    </xf>
    <xf numFmtId="0" fontId="34" fillId="9" borderId="12" xfId="0" applyFont="1" applyFill="1" applyBorder="1" applyAlignment="1">
      <alignment horizontal="center" shrinkToFit="1"/>
    </xf>
    <xf numFmtId="0" fontId="34" fillId="9" borderId="45" xfId="0" applyFont="1" applyFill="1" applyBorder="1" applyAlignment="1">
      <alignment horizontal="center" shrinkToFit="1"/>
    </xf>
    <xf numFmtId="0" fontId="34" fillId="9" borderId="1" xfId="0" applyFont="1" applyFill="1" applyBorder="1" applyAlignment="1">
      <alignment horizontal="center" shrinkToFit="1"/>
    </xf>
    <xf numFmtId="0" fontId="34" fillId="9" borderId="0" xfId="0" applyFont="1" applyFill="1" applyBorder="1" applyAlignment="1">
      <alignment horizontal="center" shrinkToFit="1"/>
    </xf>
    <xf numFmtId="0" fontId="34" fillId="9" borderId="48" xfId="0" applyFont="1" applyFill="1" applyBorder="1" applyAlignment="1">
      <alignment horizontal="center" shrinkToFit="1"/>
    </xf>
    <xf numFmtId="0" fontId="39" fillId="9" borderId="1" xfId="0" applyFont="1" applyFill="1" applyBorder="1" applyAlignment="1">
      <alignment horizontal="center" vertical="top" shrinkToFit="1"/>
    </xf>
    <xf numFmtId="0" fontId="39" fillId="9" borderId="0" xfId="0" applyFont="1" applyFill="1" applyBorder="1" applyAlignment="1">
      <alignment horizontal="center" vertical="top" shrinkToFit="1"/>
    </xf>
    <xf numFmtId="0" fontId="39" fillId="9" borderId="48" xfId="0" applyFont="1" applyFill="1" applyBorder="1" applyAlignment="1">
      <alignment horizontal="center" vertical="top" shrinkToFit="1"/>
    </xf>
    <xf numFmtId="0" fontId="39" fillId="9" borderId="15" xfId="0" applyFont="1" applyFill="1" applyBorder="1" applyAlignment="1">
      <alignment horizontal="center" vertical="top" shrinkToFit="1"/>
    </xf>
    <xf numFmtId="0" fontId="39" fillId="9" borderId="2" xfId="0" applyFont="1" applyFill="1" applyBorder="1" applyAlignment="1">
      <alignment horizontal="center" vertical="top" shrinkToFit="1"/>
    </xf>
    <xf numFmtId="0" fontId="39" fillId="9" borderId="49" xfId="0" applyFont="1" applyFill="1" applyBorder="1" applyAlignment="1">
      <alignment horizontal="center" vertical="top" shrinkToFit="1"/>
    </xf>
    <xf numFmtId="0" fontId="24" fillId="0" borderId="64" xfId="0" applyFont="1" applyBorder="1" applyAlignment="1">
      <alignment horizontal="center" vertical="center" wrapText="1"/>
    </xf>
    <xf numFmtId="0" fontId="24" fillId="0" borderId="65" xfId="0" applyFont="1" applyBorder="1" applyAlignment="1">
      <alignment horizontal="center" vertical="center" wrapText="1"/>
    </xf>
    <xf numFmtId="0" fontId="24" fillId="0" borderId="66" xfId="0" applyFont="1" applyBorder="1" applyAlignment="1">
      <alignment horizontal="center" vertical="center" wrapText="1"/>
    </xf>
    <xf numFmtId="0" fontId="17" fillId="5" borderId="16" xfId="0" applyFont="1" applyFill="1" applyBorder="1" applyAlignment="1">
      <alignment horizontal="center" vertical="center"/>
    </xf>
    <xf numFmtId="0" fontId="17" fillId="5" borderId="32" xfId="0" applyFont="1" applyFill="1" applyBorder="1" applyAlignment="1">
      <alignment horizontal="center" vertical="center"/>
    </xf>
    <xf numFmtId="49" fontId="17" fillId="0" borderId="31" xfId="0" applyNumberFormat="1" applyFont="1" applyBorder="1" applyAlignment="1">
      <alignment horizontal="center" vertical="center"/>
    </xf>
    <xf numFmtId="49" fontId="17" fillId="0" borderId="16" xfId="0" applyNumberFormat="1" applyFont="1" applyBorder="1" applyAlignment="1">
      <alignment horizontal="center" vertical="center"/>
    </xf>
    <xf numFmtId="49" fontId="17" fillId="0" borderId="32" xfId="0" applyNumberFormat="1" applyFont="1" applyBorder="1" applyAlignment="1">
      <alignment horizontal="center" vertical="center"/>
    </xf>
    <xf numFmtId="0" fontId="17" fillId="5" borderId="31" xfId="0" applyFont="1" applyFill="1" applyBorder="1" applyAlignment="1">
      <alignment horizontal="center" vertical="center"/>
    </xf>
    <xf numFmtId="49" fontId="17" fillId="0" borderId="16" xfId="0" applyNumberFormat="1" applyFont="1" applyBorder="1" applyAlignment="1">
      <alignment horizontal="center" vertical="center" shrinkToFit="1"/>
    </xf>
    <xf numFmtId="49" fontId="17" fillId="0" borderId="33" xfId="0" applyNumberFormat="1" applyFont="1" applyBorder="1" applyAlignment="1">
      <alignment horizontal="center" vertical="center"/>
    </xf>
    <xf numFmtId="49" fontId="17" fillId="0" borderId="34" xfId="0" applyNumberFormat="1" applyFont="1" applyBorder="1" applyAlignment="1">
      <alignment horizontal="center" vertical="center"/>
    </xf>
    <xf numFmtId="49" fontId="17" fillId="0" borderId="34" xfId="0" applyNumberFormat="1" applyFont="1" applyBorder="1" applyAlignment="1">
      <alignment horizontal="center" vertical="center" shrinkToFit="1"/>
    </xf>
    <xf numFmtId="0" fontId="17" fillId="2" borderId="32" xfId="0" applyFont="1" applyFill="1" applyBorder="1" applyAlignment="1">
      <alignment horizontal="center" vertical="center"/>
    </xf>
    <xf numFmtId="41" fontId="17" fillId="5" borderId="36" xfId="0" applyNumberFormat="1" applyFont="1" applyFill="1" applyBorder="1" applyAlignment="1">
      <alignment horizontal="center" vertical="center"/>
    </xf>
    <xf numFmtId="0" fontId="17" fillId="5" borderId="36" xfId="0" applyFont="1" applyFill="1" applyBorder="1" applyAlignment="1">
      <alignment horizontal="center" vertical="center"/>
    </xf>
    <xf numFmtId="0" fontId="17" fillId="5" borderId="37" xfId="0" applyFont="1" applyFill="1" applyBorder="1" applyAlignment="1">
      <alignment horizontal="center" vertical="center"/>
    </xf>
    <xf numFmtId="9" fontId="30" fillId="0" borderId="31" xfId="0" applyNumberFormat="1" applyFont="1" applyBorder="1" applyAlignment="1">
      <alignment horizontal="center" vertical="center"/>
    </xf>
    <xf numFmtId="9" fontId="30" fillId="0" borderId="32" xfId="0" applyNumberFormat="1" applyFont="1" applyBorder="1" applyAlignment="1">
      <alignment horizontal="center" vertical="center"/>
    </xf>
    <xf numFmtId="41" fontId="17" fillId="0" borderId="31" xfId="2" applyFont="1" applyBorder="1" applyAlignment="1">
      <alignment horizontal="center" vertical="center"/>
    </xf>
    <xf numFmtId="41" fontId="17" fillId="0" borderId="16" xfId="2" applyFont="1" applyBorder="1" applyAlignment="1">
      <alignment horizontal="center" vertical="center"/>
    </xf>
    <xf numFmtId="41" fontId="17" fillId="0" borderId="16" xfId="0" applyNumberFormat="1" applyFont="1" applyBorder="1" applyAlignment="1">
      <alignment horizontal="center" vertical="center"/>
    </xf>
    <xf numFmtId="0" fontId="17" fillId="0" borderId="16" xfId="0" applyFont="1" applyBorder="1" applyAlignment="1">
      <alignment horizontal="center" vertical="center"/>
    </xf>
    <xf numFmtId="0" fontId="17" fillId="0" borderId="32" xfId="0" applyFont="1" applyBorder="1" applyAlignment="1">
      <alignment horizontal="center" vertical="center"/>
    </xf>
    <xf numFmtId="9" fontId="58" fillId="0" borderId="31" xfId="0" applyNumberFormat="1" applyFont="1" applyBorder="1" applyAlignment="1">
      <alignment horizontal="center" vertical="center"/>
    </xf>
    <xf numFmtId="9" fontId="58" fillId="0" borderId="32" xfId="0" applyNumberFormat="1" applyFont="1" applyBorder="1" applyAlignment="1">
      <alignment horizontal="center" vertical="center"/>
    </xf>
    <xf numFmtId="49" fontId="17" fillId="0" borderId="35" xfId="0" applyNumberFormat="1" applyFont="1" applyBorder="1" applyAlignment="1">
      <alignment horizontal="center" vertical="center"/>
    </xf>
    <xf numFmtId="0" fontId="30" fillId="0" borderId="31" xfId="0" applyFont="1" applyBorder="1" applyAlignment="1">
      <alignment horizontal="center" vertical="center" shrinkToFit="1"/>
    </xf>
    <xf numFmtId="0" fontId="30" fillId="0" borderId="16" xfId="0" applyFont="1" applyBorder="1" applyAlignment="1">
      <alignment horizontal="center" vertical="center" shrinkToFit="1"/>
    </xf>
    <xf numFmtId="179" fontId="30" fillId="0" borderId="16" xfId="0" applyNumberFormat="1" applyFont="1" applyBorder="1" applyAlignment="1">
      <alignment horizontal="center" vertical="center" shrinkToFit="1"/>
    </xf>
    <xf numFmtId="0" fontId="30" fillId="0" borderId="32" xfId="0" applyFont="1" applyBorder="1" applyAlignment="1">
      <alignment horizontal="center" vertical="center" shrinkToFit="1"/>
    </xf>
    <xf numFmtId="179" fontId="30" fillId="0" borderId="32" xfId="0" applyNumberFormat="1" applyFont="1" applyBorder="1" applyAlignment="1">
      <alignment horizontal="center" vertical="center" shrinkToFit="1"/>
    </xf>
    <xf numFmtId="41" fontId="30" fillId="0" borderId="31" xfId="2" applyFont="1" applyBorder="1" applyAlignment="1">
      <alignment horizontal="center" vertical="center" shrinkToFit="1"/>
    </xf>
    <xf numFmtId="41" fontId="30" fillId="0" borderId="16" xfId="2" applyFont="1" applyBorder="1" applyAlignment="1">
      <alignment horizontal="center" vertical="center" shrinkToFit="1"/>
    </xf>
    <xf numFmtId="41" fontId="30" fillId="0" borderId="32" xfId="2" applyFont="1" applyBorder="1" applyAlignment="1">
      <alignment horizontal="center" vertical="center" shrinkToFit="1"/>
    </xf>
    <xf numFmtId="0" fontId="17" fillId="2" borderId="31" xfId="0" applyFont="1" applyFill="1" applyBorder="1" applyAlignment="1">
      <alignment horizontal="center" vertical="center"/>
    </xf>
    <xf numFmtId="41" fontId="17" fillId="0" borderId="39" xfId="0" applyNumberFormat="1" applyFont="1" applyBorder="1" applyAlignment="1">
      <alignment horizontal="center" vertical="center"/>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17" fillId="2" borderId="41" xfId="0" applyFont="1" applyFill="1" applyBorder="1" applyAlignment="1">
      <alignment horizontal="center" vertical="center"/>
    </xf>
    <xf numFmtId="0" fontId="17" fillId="2" borderId="42" xfId="0" applyFont="1" applyFill="1" applyBorder="1" applyAlignment="1">
      <alignment horizontal="center" vertical="center"/>
    </xf>
    <xf numFmtId="0" fontId="17" fillId="2" borderId="43"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9" xfId="0" applyFont="1" applyFill="1" applyBorder="1" applyAlignment="1">
      <alignment horizontal="center" vertical="center"/>
    </xf>
    <xf numFmtId="0" fontId="31" fillId="2" borderId="3" xfId="0" applyFont="1" applyFill="1" applyBorder="1" applyAlignment="1">
      <alignment horizontal="center" vertical="center" wrapText="1"/>
    </xf>
    <xf numFmtId="0" fontId="31" fillId="2" borderId="5" xfId="0" applyFont="1" applyFill="1" applyBorder="1" applyAlignment="1">
      <alignment horizontal="center" vertical="center"/>
    </xf>
    <xf numFmtId="0" fontId="31" fillId="2" borderId="8" xfId="0" applyFont="1" applyFill="1" applyBorder="1" applyAlignment="1">
      <alignment horizontal="center" vertical="center"/>
    </xf>
    <xf numFmtId="0" fontId="31" fillId="2" borderId="9" xfId="0" applyFont="1" applyFill="1" applyBorder="1" applyAlignment="1">
      <alignment horizontal="center" vertical="center"/>
    </xf>
    <xf numFmtId="0" fontId="17" fillId="2" borderId="44" xfId="0" applyFont="1" applyFill="1" applyBorder="1" applyAlignment="1">
      <alignment horizontal="center" vertical="center"/>
    </xf>
    <xf numFmtId="49" fontId="20" fillId="0" borderId="14" xfId="0" applyNumberFormat="1" applyFont="1" applyBorder="1" applyAlignment="1">
      <alignment horizontal="center" vertical="center" shrinkToFit="1"/>
    </xf>
    <xf numFmtId="49" fontId="20" fillId="0" borderId="12" xfId="0" applyNumberFormat="1" applyFont="1" applyBorder="1" applyAlignment="1">
      <alignment horizontal="center" vertical="center" shrinkToFit="1"/>
    </xf>
    <xf numFmtId="49" fontId="20" fillId="0" borderId="45" xfId="0" applyNumberFormat="1" applyFont="1" applyBorder="1" applyAlignment="1">
      <alignment horizontal="center" vertical="center" shrinkToFit="1"/>
    </xf>
    <xf numFmtId="0" fontId="17" fillId="2" borderId="14" xfId="0" applyFont="1" applyFill="1" applyBorder="1" applyAlignment="1">
      <alignment horizontal="left" vertical="center"/>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3" fillId="2" borderId="16" xfId="0" applyFont="1" applyFill="1" applyBorder="1" applyAlignment="1">
      <alignment horizontal="center" vertical="center"/>
    </xf>
    <xf numFmtId="0" fontId="30" fillId="0" borderId="38" xfId="0" applyFont="1" applyBorder="1" applyAlignment="1">
      <alignment horizontal="center" vertical="center" shrinkToFit="1"/>
    </xf>
    <xf numFmtId="0" fontId="30" fillId="0" borderId="39" xfId="0" applyFont="1" applyBorder="1" applyAlignment="1">
      <alignment horizontal="center" vertical="center" shrinkToFit="1"/>
    </xf>
    <xf numFmtId="179" fontId="30" fillId="0" borderId="39" xfId="0" applyNumberFormat="1" applyFont="1" applyBorder="1" applyAlignment="1">
      <alignment horizontal="center" vertical="center" shrinkToFit="1"/>
    </xf>
    <xf numFmtId="0" fontId="30" fillId="0" borderId="40" xfId="0" applyFont="1" applyBorder="1" applyAlignment="1">
      <alignment horizontal="center" vertical="center" shrinkToFit="1"/>
    </xf>
    <xf numFmtId="179" fontId="30" fillId="0" borderId="40" xfId="0" applyNumberFormat="1" applyFont="1" applyBorder="1" applyAlignment="1">
      <alignment horizontal="center" vertical="center" shrinkToFit="1"/>
    </xf>
    <xf numFmtId="41" fontId="30" fillId="0" borderId="38" xfId="2" applyFont="1" applyBorder="1" applyAlignment="1">
      <alignment horizontal="center" vertical="center" shrinkToFit="1"/>
    </xf>
    <xf numFmtId="41" fontId="30" fillId="0" borderId="39" xfId="2" applyFont="1" applyBorder="1" applyAlignment="1">
      <alignment horizontal="center" vertical="center" shrinkToFit="1"/>
    </xf>
    <xf numFmtId="41" fontId="30" fillId="0" borderId="40" xfId="2" applyFont="1" applyBorder="1" applyAlignment="1">
      <alignment horizontal="center" vertical="center" shrinkToFit="1"/>
    </xf>
    <xf numFmtId="9" fontId="58" fillId="0" borderId="38" xfId="0" applyNumberFormat="1" applyFont="1" applyBorder="1" applyAlignment="1">
      <alignment horizontal="center" vertical="center"/>
    </xf>
    <xf numFmtId="9" fontId="58" fillId="0" borderId="40" xfId="0" applyNumberFormat="1" applyFont="1" applyBorder="1" applyAlignment="1">
      <alignment horizontal="center" vertical="center"/>
    </xf>
    <xf numFmtId="41" fontId="17" fillId="0" borderId="38" xfId="2" applyFont="1" applyBorder="1" applyAlignment="1">
      <alignment horizontal="center" vertical="center"/>
    </xf>
    <xf numFmtId="41" fontId="17" fillId="0" borderId="39" xfId="2" applyFont="1" applyBorder="1" applyAlignment="1">
      <alignment horizontal="center" vertical="center"/>
    </xf>
    <xf numFmtId="0" fontId="20" fillId="0" borderId="17" xfId="0" applyFont="1" applyBorder="1" applyAlignment="1">
      <alignment horizontal="left" vertical="center" indent="1" shrinkToFit="1"/>
    </xf>
    <xf numFmtId="178" fontId="20" fillId="0" borderId="47" xfId="0" applyNumberFormat="1" applyFont="1" applyBorder="1" applyAlignment="1">
      <alignment horizontal="center" vertical="center" shrinkToFit="1"/>
    </xf>
    <xf numFmtId="0" fontId="22" fillId="0" borderId="14"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45" xfId="0" applyFont="1" applyFill="1" applyBorder="1" applyAlignment="1">
      <alignment horizontal="center" vertical="center"/>
    </xf>
    <xf numFmtId="0" fontId="19" fillId="0" borderId="15" xfId="0" applyFont="1" applyBorder="1" applyAlignment="1">
      <alignment horizontal="center" vertical="center"/>
    </xf>
    <xf numFmtId="0" fontId="19" fillId="0" borderId="2" xfId="0" applyFont="1" applyBorder="1" applyAlignment="1">
      <alignment horizontal="center" vertical="center"/>
    </xf>
    <xf numFmtId="0" fontId="19" fillId="0" borderId="49" xfId="0" applyFont="1" applyBorder="1" applyAlignment="1">
      <alignment horizontal="center" vertical="center"/>
    </xf>
    <xf numFmtId="41" fontId="17" fillId="5" borderId="36" xfId="2" applyFont="1" applyFill="1" applyBorder="1" applyAlignment="1">
      <alignment horizontal="center" vertical="center"/>
    </xf>
    <xf numFmtId="0" fontId="17" fillId="2" borderId="36" xfId="0" applyFont="1" applyFill="1" applyBorder="1" applyAlignment="1">
      <alignment horizontal="center" vertical="center"/>
    </xf>
    <xf numFmtId="0" fontId="31" fillId="5" borderId="52" xfId="0" applyFont="1" applyFill="1" applyBorder="1" applyAlignment="1">
      <alignment horizontal="center" vertical="center" wrapText="1"/>
    </xf>
    <xf numFmtId="0" fontId="31" fillId="5" borderId="53" xfId="0" applyFont="1" applyFill="1" applyBorder="1" applyAlignment="1">
      <alignment horizontal="center" vertical="center"/>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17" fillId="0" borderId="50" xfId="0" applyFont="1" applyBorder="1" applyAlignment="1">
      <alignment horizontal="center" vertical="center"/>
    </xf>
    <xf numFmtId="0" fontId="17" fillId="0" borderId="51" xfId="0" applyFont="1" applyBorder="1" applyAlignment="1">
      <alignment horizontal="center" vertical="center"/>
    </xf>
    <xf numFmtId="0" fontId="31" fillId="5" borderId="20"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31" fillId="5" borderId="43" xfId="0" applyFont="1" applyFill="1" applyBorder="1" applyAlignment="1">
      <alignment horizontal="center" vertical="center" wrapText="1"/>
    </xf>
    <xf numFmtId="0" fontId="31" fillId="5" borderId="41" xfId="0" applyFont="1" applyFill="1" applyBorder="1" applyAlignment="1">
      <alignment horizontal="center" vertical="center" wrapText="1"/>
    </xf>
    <xf numFmtId="0" fontId="19" fillId="5" borderId="14" xfId="0" applyFont="1" applyFill="1" applyBorder="1" applyAlignment="1">
      <alignment horizontal="center" vertical="center"/>
    </xf>
    <xf numFmtId="0" fontId="19" fillId="5" borderId="12" xfId="0" applyFont="1" applyFill="1" applyBorder="1" applyAlignment="1">
      <alignment horizontal="center" vertical="center"/>
    </xf>
    <xf numFmtId="0" fontId="19" fillId="5" borderId="45" xfId="0" applyFont="1" applyFill="1" applyBorder="1" applyAlignment="1">
      <alignment horizontal="center" vertical="center"/>
    </xf>
    <xf numFmtId="0" fontId="19" fillId="5" borderId="15"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49" xfId="0" applyFont="1" applyFill="1" applyBorder="1" applyAlignment="1">
      <alignment horizontal="center" vertical="center"/>
    </xf>
    <xf numFmtId="177" fontId="20" fillId="0" borderId="14" xfId="0" applyNumberFormat="1" applyFont="1" applyBorder="1" applyAlignment="1">
      <alignment horizontal="center" vertical="center" shrinkToFit="1"/>
    </xf>
    <xf numFmtId="177" fontId="20" fillId="0" borderId="12" xfId="0" applyNumberFormat="1" applyFont="1" applyBorder="1" applyAlignment="1">
      <alignment horizontal="center" vertical="center" shrinkToFit="1"/>
    </xf>
    <xf numFmtId="177" fontId="20" fillId="0" borderId="13" xfId="0" applyNumberFormat="1" applyFont="1" applyBorder="1" applyAlignment="1">
      <alignment horizontal="center" vertical="center" shrinkToFit="1"/>
    </xf>
    <xf numFmtId="0" fontId="17" fillId="0" borderId="35" xfId="0" applyFont="1" applyBorder="1" applyAlignment="1">
      <alignment horizontal="center" vertical="center"/>
    </xf>
    <xf numFmtId="0" fontId="17" fillId="0" borderId="33" xfId="0" applyFont="1" applyBorder="1" applyAlignment="1">
      <alignment horizontal="center" vertical="center"/>
    </xf>
    <xf numFmtId="0" fontId="20" fillId="0" borderId="14" xfId="0" applyFont="1" applyBorder="1" applyAlignment="1">
      <alignment horizontal="center" vertical="center"/>
    </xf>
    <xf numFmtId="0" fontId="20" fillId="0" borderId="12" xfId="0" applyFont="1" applyBorder="1" applyAlignment="1">
      <alignment horizontal="center" vertical="center"/>
    </xf>
    <xf numFmtId="0" fontId="20" fillId="0" borderId="1" xfId="0" applyFont="1" applyBorder="1" applyAlignment="1">
      <alignment horizontal="center" vertical="center"/>
    </xf>
    <xf numFmtId="0" fontId="20" fillId="0" borderId="15" xfId="0" applyFont="1" applyBorder="1" applyAlignment="1">
      <alignment horizontal="center" vertical="center"/>
    </xf>
    <xf numFmtId="0" fontId="20" fillId="0" borderId="2" xfId="0" applyFont="1" applyBorder="1" applyAlignment="1">
      <alignment horizontal="center" vertical="center"/>
    </xf>
    <xf numFmtId="41" fontId="21" fillId="0" borderId="36" xfId="2" applyFont="1" applyBorder="1" applyAlignment="1">
      <alignment horizontal="center" vertical="center"/>
    </xf>
    <xf numFmtId="41" fontId="21" fillId="0" borderId="36" xfId="2" applyFont="1" applyBorder="1" applyAlignment="1">
      <alignment horizontal="center" vertical="center" shrinkToFit="1"/>
    </xf>
    <xf numFmtId="41" fontId="19" fillId="0" borderId="79" xfId="2" applyFont="1" applyBorder="1" applyAlignment="1">
      <alignment horizontal="center" vertical="center"/>
    </xf>
    <xf numFmtId="0" fontId="21" fillId="0" borderId="79" xfId="0" applyFont="1" applyBorder="1" applyAlignment="1">
      <alignment horizontal="center" vertical="center" shrinkToFit="1"/>
    </xf>
    <xf numFmtId="178" fontId="21" fillId="0" borderId="79" xfId="0" applyNumberFormat="1" applyFont="1" applyBorder="1" applyAlignment="1">
      <alignment horizontal="center" vertical="center" shrinkToFit="1"/>
    </xf>
    <xf numFmtId="178" fontId="21" fillId="0" borderId="36" xfId="0" applyNumberFormat="1" applyFont="1" applyBorder="1" applyAlignment="1">
      <alignment horizontal="center" vertical="center" shrinkToFit="1"/>
    </xf>
    <xf numFmtId="0" fontId="19" fillId="0" borderId="79" xfId="0" applyFont="1" applyBorder="1" applyAlignment="1">
      <alignment horizontal="center" vertical="center"/>
    </xf>
    <xf numFmtId="0" fontId="21" fillId="0" borderId="36" xfId="0" applyFont="1" applyBorder="1" applyAlignment="1">
      <alignment horizontal="center" vertical="center"/>
    </xf>
    <xf numFmtId="9" fontId="21" fillId="0" borderId="16" xfId="1" applyFont="1" applyBorder="1" applyAlignment="1">
      <alignment horizontal="center" vertical="center" shrinkToFit="1"/>
    </xf>
    <xf numFmtId="9" fontId="21" fillId="0" borderId="16" xfId="1" applyFont="1" applyBorder="1" applyAlignment="1">
      <alignment horizontal="center" vertical="center"/>
    </xf>
    <xf numFmtId="0" fontId="34" fillId="0" borderId="79" xfId="0" applyFont="1" applyBorder="1" applyAlignment="1">
      <alignment horizontal="center" vertical="center" shrinkToFit="1"/>
    </xf>
    <xf numFmtId="0" fontId="21" fillId="0" borderId="16" xfId="0" applyFont="1" applyBorder="1" applyAlignment="1">
      <alignment horizontal="center" vertical="top" wrapText="1"/>
    </xf>
    <xf numFmtId="0" fontId="21" fillId="0" borderId="16" xfId="0" applyFont="1" applyBorder="1" applyAlignment="1">
      <alignment horizontal="center" vertical="top"/>
    </xf>
    <xf numFmtId="0" fontId="21" fillId="0" borderId="73" xfId="0" applyFont="1" applyBorder="1" applyAlignment="1">
      <alignment horizontal="center" vertical="center"/>
    </xf>
    <xf numFmtId="0" fontId="21" fillId="0" borderId="80" xfId="0" applyFont="1" applyBorder="1" applyAlignment="1">
      <alignment horizontal="center" vertical="center"/>
    </xf>
    <xf numFmtId="0" fontId="21" fillId="0" borderId="74" xfId="0" applyFont="1" applyBorder="1" applyAlignment="1">
      <alignment horizontal="center" vertical="center"/>
    </xf>
    <xf numFmtId="0" fontId="21" fillId="0" borderId="75" xfId="0" applyFont="1" applyBorder="1" applyAlignment="1">
      <alignment horizontal="center" vertical="center"/>
    </xf>
    <xf numFmtId="0" fontId="21" fillId="0" borderId="81" xfId="0" applyFont="1" applyBorder="1" applyAlignment="1">
      <alignment horizontal="center" vertical="center"/>
    </xf>
    <xf numFmtId="0" fontId="21" fillId="0" borderId="76" xfId="0" applyFont="1" applyBorder="1" applyAlignment="1">
      <alignment horizontal="center" vertical="center"/>
    </xf>
    <xf numFmtId="0" fontId="21" fillId="0" borderId="77" xfId="0" applyFont="1" applyBorder="1" applyAlignment="1">
      <alignment horizontal="center" vertical="center"/>
    </xf>
    <xf numFmtId="0" fontId="21" fillId="0" borderId="82" xfId="0" applyFont="1" applyBorder="1" applyAlignment="1">
      <alignment horizontal="center" vertical="center"/>
    </xf>
    <xf numFmtId="0" fontId="21" fillId="0" borderId="78" xfId="0" applyFont="1" applyBorder="1" applyAlignment="1">
      <alignment horizontal="center" vertical="center"/>
    </xf>
    <xf numFmtId="0" fontId="21" fillId="0" borderId="16" xfId="0" applyFont="1" applyBorder="1" applyAlignment="1">
      <alignment horizontal="center" vertical="center" wrapText="1"/>
    </xf>
    <xf numFmtId="9" fontId="28" fillId="0" borderId="16" xfId="1" applyFont="1" applyBorder="1" applyAlignment="1">
      <alignment horizontal="center" vertical="center" shrinkToFit="1"/>
    </xf>
    <xf numFmtId="9" fontId="59" fillId="0" borderId="16" xfId="1" applyFont="1" applyBorder="1" applyAlignment="1">
      <alignment horizontal="center" vertical="center" shrinkToFit="1"/>
    </xf>
    <xf numFmtId="0" fontId="20" fillId="0" borderId="2" xfId="0" applyFont="1" applyBorder="1" applyAlignment="1">
      <alignment horizontal="left" vertical="center" indent="1"/>
    </xf>
    <xf numFmtId="0" fontId="38" fillId="0" borderId="2" xfId="0" quotePrefix="1" applyFont="1" applyBorder="1" applyAlignment="1">
      <alignment horizontal="center" vertical="center"/>
    </xf>
    <xf numFmtId="0" fontId="38" fillId="0" borderId="2" xfId="0" applyFont="1" applyBorder="1" applyAlignment="1">
      <alignment horizontal="center" vertical="center"/>
    </xf>
    <xf numFmtId="0" fontId="30" fillId="0" borderId="46" xfId="0" applyFont="1" applyBorder="1" applyAlignment="1">
      <alignment horizontal="center" vertical="center"/>
    </xf>
    <xf numFmtId="0" fontId="21" fillId="6" borderId="83" xfId="0" applyFont="1" applyFill="1" applyBorder="1" applyAlignment="1">
      <alignment horizontal="center" vertical="center"/>
    </xf>
    <xf numFmtId="0" fontId="28" fillId="0" borderId="14" xfId="0" applyFont="1" applyBorder="1" applyAlignment="1">
      <alignment horizontal="center" vertical="center"/>
    </xf>
    <xf numFmtId="0" fontId="28" fillId="0" borderId="12" xfId="0" applyFont="1" applyBorder="1" applyAlignment="1">
      <alignment horizontal="center" vertical="center"/>
    </xf>
    <xf numFmtId="0" fontId="28" fillId="0" borderId="15" xfId="0" applyFont="1" applyBorder="1" applyAlignment="1">
      <alignment horizontal="center" vertical="center"/>
    </xf>
    <xf numFmtId="0" fontId="28" fillId="0" borderId="2" xfId="0" applyFont="1" applyBorder="1" applyAlignment="1">
      <alignment horizontal="center" vertical="center"/>
    </xf>
    <xf numFmtId="0" fontId="21" fillId="0" borderId="79" xfId="0" applyFont="1" applyBorder="1" applyAlignment="1">
      <alignment horizontal="center" vertical="center" wrapText="1"/>
    </xf>
    <xf numFmtId="0" fontId="21" fillId="0" borderId="79" xfId="0" applyFont="1" applyBorder="1" applyAlignment="1">
      <alignment horizontal="center" vertical="center"/>
    </xf>
    <xf numFmtId="0" fontId="21" fillId="0" borderId="1" xfId="0" applyFont="1" applyBorder="1" applyAlignment="1">
      <alignment horizontal="center" vertical="center" wrapText="1"/>
    </xf>
    <xf numFmtId="0" fontId="19" fillId="0" borderId="16" xfId="0" applyFont="1" applyBorder="1" applyAlignment="1">
      <alignment horizontal="center" vertical="center"/>
    </xf>
    <xf numFmtId="177" fontId="19" fillId="0" borderId="16" xfId="0" applyNumberFormat="1" applyFont="1" applyBorder="1" applyAlignment="1">
      <alignment horizontal="center" vertical="center"/>
    </xf>
    <xf numFmtId="0" fontId="19" fillId="0" borderId="14" xfId="0" applyFont="1" applyBorder="1" applyAlignment="1">
      <alignment horizontal="left" vertical="center" wrapText="1"/>
    </xf>
    <xf numFmtId="0" fontId="19" fillId="0" borderId="12" xfId="0" applyFont="1" applyBorder="1" applyAlignment="1">
      <alignment horizontal="left" vertical="center" wrapText="1"/>
    </xf>
    <xf numFmtId="0" fontId="19" fillId="0" borderId="45" xfId="0" applyFont="1" applyBorder="1" applyAlignment="1">
      <alignment horizontal="left" vertical="center" wrapText="1"/>
    </xf>
    <xf numFmtId="0" fontId="19" fillId="0" borderId="15" xfId="0" applyFont="1" applyBorder="1" applyAlignment="1">
      <alignment horizontal="left" vertical="center" wrapText="1"/>
    </xf>
    <xf numFmtId="0" fontId="19" fillId="0" borderId="2" xfId="0" applyFont="1" applyBorder="1" applyAlignment="1">
      <alignment horizontal="left" vertical="center" wrapText="1"/>
    </xf>
    <xf numFmtId="0" fontId="19" fillId="0" borderId="49" xfId="0" applyFont="1" applyBorder="1" applyAlignment="1">
      <alignment horizontal="left" vertical="center" wrapText="1"/>
    </xf>
  </cellXfs>
  <cellStyles count="7">
    <cellStyle name="백분율" xfId="1" builtinId="5"/>
    <cellStyle name="쉼표 [0]" xfId="2" builtinId="6"/>
    <cellStyle name="쉼표 [0] 2" xfId="4" xr:uid="{00000000-0005-0000-0000-000002000000}"/>
    <cellStyle name="표준" xfId="0" builtinId="0"/>
    <cellStyle name="표준 2" xfId="3" xr:uid="{00000000-0005-0000-0000-000004000000}"/>
    <cellStyle name="하이퍼링크" xfId="5" builtinId="8"/>
    <cellStyle name="하이퍼링크 2" xfId="6" xr:uid="{F690B785-B725-4B81-A2FD-B138BB722B1A}"/>
  </cellStyles>
  <dxfs count="186">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checked="Checked" firstButton="1" fmlaLink="$N$3"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checked="Checked" firstButton="1" fmlaLink="$R$3"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checked="Checked" firstButton="1" fmlaLink="$N$3" lockText="1" noThreeD="1"/>
</file>

<file path=xl/ctrlProps/ctrlProp110.xml><?xml version="1.0" encoding="utf-8"?>
<formControlPr xmlns="http://schemas.microsoft.com/office/spreadsheetml/2009/9/main" objectType="Radio" checked="Checked" firstButton="1" fmlaLink="$N$3"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checked="Checked" firstButton="1" fmlaLink="$R$3"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checked="Checked" firstButton="1" fmlaLink="$R$3"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N$3" lockText="1" noThreeD="1"/>
</file>

<file path=xl/ctrlProps/ctrlProp20.xml><?xml version="1.0" encoding="utf-8"?>
<formControlPr xmlns="http://schemas.microsoft.com/office/spreadsheetml/2009/9/main" objectType="Radio" checked="Checked" firstButton="1" fmlaLink="$N$3"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checked="Checked" firstButton="1" fmlaLink="$R$3"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checked="Checked" firstButton="1" fmlaLink="$N$3"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firstButton="1" fmlaLink="$R$3"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checked="Checked" firstButton="1" fmlaLink="$N$3"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checked="Checked" firstButton="1" fmlaLink="$R$3"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checked="Checked" firstButton="1" fmlaLink="$N$3"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checked="Checked" firstButton="1" fmlaLink="$R$3" lockText="1" noThreeD="1"/>
</file>

<file path=xl/ctrlProps/ctrlProp50.xml><?xml version="1.0" encoding="utf-8"?>
<formControlPr xmlns="http://schemas.microsoft.com/office/spreadsheetml/2009/9/main" objectType="Radio" checked="Checked" firstButton="1" fmlaLink="$R$3"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checked="Checked" firstButton="1" fmlaLink="$N$3"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checked="Checked" firstButton="1" fmlaLink="$R$3"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checked="Checked" firstButton="1" fmlaLink="$N$3"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checked="Checked" firstButton="1" fmlaLink="$R$3"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checked="Checked" firstButton="1" fmlaLink="$N$3"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checked="Checked" firstButton="1" fmlaLink="$R$3"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checked="Checked" firstButton="1" fmlaLink="$N$3"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checked="Checked" firstButton="1" fmlaLink="$R$3"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checked="Checked" firstButton="1" fmlaLink="$N$3"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checked="Checked" firstButton="1" fmlaLink="$R$3"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9.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emf"/></Relationships>
</file>

<file path=xl/drawings/_rels/drawing3.xml.rels><?xml version="1.0" encoding="UTF-8" standalone="yes"?>
<Relationships xmlns="http://schemas.openxmlformats.org/package/2006/relationships"><Relationship Id="rId1" Type="http://schemas.openxmlformats.org/officeDocument/2006/relationships/image" Target="../media/image4.jp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22</xdr:row>
      <xdr:rowOff>0</xdr:rowOff>
    </xdr:from>
    <xdr:to>
      <xdr:col>4</xdr:col>
      <xdr:colOff>429986</xdr:colOff>
      <xdr:row>56</xdr:row>
      <xdr:rowOff>57972</xdr:rowOff>
    </xdr:to>
    <xdr:pic>
      <xdr:nvPicPr>
        <xdr:cNvPr id="3" name="그림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800" y="4371975"/>
          <a:ext cx="9754961" cy="5887272"/>
        </a:xfrm>
        <a:prstGeom prst="rect">
          <a:avLst/>
        </a:prstGeom>
      </xdr:spPr>
    </xdr:pic>
    <xdr:clientData/>
  </xdr:twoCellAnchor>
  <xdr:twoCellAnchor editAs="oneCell">
    <xdr:from>
      <xdr:col>1</xdr:col>
      <xdr:colOff>0</xdr:colOff>
      <xdr:row>58</xdr:row>
      <xdr:rowOff>0</xdr:rowOff>
    </xdr:from>
    <xdr:to>
      <xdr:col>2</xdr:col>
      <xdr:colOff>5220524</xdr:colOff>
      <xdr:row>81</xdr:row>
      <xdr:rowOff>124393</xdr:rowOff>
    </xdr:to>
    <xdr:pic>
      <xdr:nvPicPr>
        <xdr:cNvPr id="5" name="그림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5800" y="10544175"/>
          <a:ext cx="5906324" cy="4067743"/>
        </a:xfrm>
        <a:prstGeom prst="rect">
          <a:avLst/>
        </a:prstGeom>
      </xdr:spPr>
    </xdr:pic>
    <xdr:clientData/>
  </xdr:twoCellAnchor>
  <xdr:twoCellAnchor editAs="oneCell">
    <xdr:from>
      <xdr:col>1</xdr:col>
      <xdr:colOff>0</xdr:colOff>
      <xdr:row>84</xdr:row>
      <xdr:rowOff>0</xdr:rowOff>
    </xdr:from>
    <xdr:to>
      <xdr:col>4</xdr:col>
      <xdr:colOff>429986</xdr:colOff>
      <xdr:row>94</xdr:row>
      <xdr:rowOff>152661</xdr:rowOff>
    </xdr:to>
    <xdr:pic>
      <xdr:nvPicPr>
        <xdr:cNvPr id="7" name="그림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85800" y="15001875"/>
          <a:ext cx="9754961" cy="186716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1</xdr:row>
          <xdr:rowOff>0</xdr:rowOff>
        </xdr:from>
        <xdr:to>
          <xdr:col>10</xdr:col>
          <xdr:colOff>466725</xdr:colOff>
          <xdr:row>2</xdr:row>
          <xdr:rowOff>219075</xdr:rowOff>
        </xdr:to>
        <xdr:sp macro="" textlink="">
          <xdr:nvSpPr>
            <xdr:cNvPr id="63489" name="Group Box 1" hidden="1">
              <a:extLst>
                <a:ext uri="{63B3BB69-23CF-44E3-9099-C40C66FF867C}">
                  <a14:compatExt spid="_x0000_s63489"/>
                </a:ext>
                <a:ext uri="{FF2B5EF4-FFF2-40B4-BE49-F238E27FC236}">
                  <a16:creationId xmlns:a16="http://schemas.microsoft.com/office/drawing/2014/main" id="{00000000-0008-0000-0900-000001F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원천세부담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xdr:row>
          <xdr:rowOff>104775</xdr:rowOff>
        </xdr:from>
        <xdr:to>
          <xdr:col>9</xdr:col>
          <xdr:colOff>762000</xdr:colOff>
          <xdr:row>2</xdr:row>
          <xdr:rowOff>142875</xdr:rowOff>
        </xdr:to>
        <xdr:sp macro="" textlink="">
          <xdr:nvSpPr>
            <xdr:cNvPr id="63490" name="Option Button 2" hidden="1">
              <a:extLst>
                <a:ext uri="{63B3BB69-23CF-44E3-9099-C40C66FF867C}">
                  <a14:compatExt spid="_x0000_s63490"/>
                </a:ext>
                <a:ext uri="{FF2B5EF4-FFF2-40B4-BE49-F238E27FC236}">
                  <a16:creationId xmlns:a16="http://schemas.microsoft.com/office/drawing/2014/main" id="{00000000-0008-0000-09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소득자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866775</xdr:colOff>
          <xdr:row>1</xdr:row>
          <xdr:rowOff>114300</xdr:rowOff>
        </xdr:from>
        <xdr:to>
          <xdr:col>10</xdr:col>
          <xdr:colOff>371475</xdr:colOff>
          <xdr:row>2</xdr:row>
          <xdr:rowOff>152400</xdr:rowOff>
        </xdr:to>
        <xdr:sp macro="" textlink="">
          <xdr:nvSpPr>
            <xdr:cNvPr id="63491" name="Option Button 3" hidden="1">
              <a:extLst>
                <a:ext uri="{63B3BB69-23CF-44E3-9099-C40C66FF867C}">
                  <a14:compatExt spid="_x0000_s63491"/>
                </a:ext>
                <a:ext uri="{FF2B5EF4-FFF2-40B4-BE49-F238E27FC236}">
                  <a16:creationId xmlns:a16="http://schemas.microsoft.com/office/drawing/2014/main" id="{00000000-0008-0000-09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사업자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0</xdr:row>
          <xdr:rowOff>152400</xdr:rowOff>
        </xdr:from>
        <xdr:to>
          <xdr:col>22</xdr:col>
          <xdr:colOff>1190625</xdr:colOff>
          <xdr:row>3</xdr:row>
          <xdr:rowOff>47625</xdr:rowOff>
        </xdr:to>
        <xdr:sp macro="" textlink="">
          <xdr:nvSpPr>
            <xdr:cNvPr id="63492" name="Group Box 4" hidden="1">
              <a:extLst>
                <a:ext uri="{63B3BB69-23CF-44E3-9099-C40C66FF867C}">
                  <a14:compatExt spid="_x0000_s63492"/>
                </a:ext>
                <a:ext uri="{FF2B5EF4-FFF2-40B4-BE49-F238E27FC236}">
                  <a16:creationId xmlns:a16="http://schemas.microsoft.com/office/drawing/2014/main" id="{00000000-0008-0000-0900-000004F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지급일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xdr:row>
          <xdr:rowOff>76200</xdr:rowOff>
        </xdr:from>
        <xdr:to>
          <xdr:col>18</xdr:col>
          <xdr:colOff>1000125</xdr:colOff>
          <xdr:row>2</xdr:row>
          <xdr:rowOff>114300</xdr:rowOff>
        </xdr:to>
        <xdr:sp macro="" textlink="">
          <xdr:nvSpPr>
            <xdr:cNvPr id="63493" name="Option Button 5" hidden="1">
              <a:extLst>
                <a:ext uri="{63B3BB69-23CF-44E3-9099-C40C66FF867C}">
                  <a14:compatExt spid="_x0000_s63493"/>
                </a:ext>
                <a:ext uri="{FF2B5EF4-FFF2-40B4-BE49-F238E27FC236}">
                  <a16:creationId xmlns:a16="http://schemas.microsoft.com/office/drawing/2014/main" id="{00000000-0008-0000-09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해당월 말일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1114425</xdr:colOff>
          <xdr:row>1</xdr:row>
          <xdr:rowOff>76200</xdr:rowOff>
        </xdr:from>
        <xdr:to>
          <xdr:col>19</xdr:col>
          <xdr:colOff>666750</xdr:colOff>
          <xdr:row>2</xdr:row>
          <xdr:rowOff>114300</xdr:rowOff>
        </xdr:to>
        <xdr:sp macro="" textlink="">
          <xdr:nvSpPr>
            <xdr:cNvPr id="63494" name="Option Button 6" hidden="1">
              <a:extLst>
                <a:ext uri="{63B3BB69-23CF-44E3-9099-C40C66FF867C}">
                  <a14:compatExt spid="_x0000_s63494"/>
                </a:ext>
                <a:ext uri="{FF2B5EF4-FFF2-40B4-BE49-F238E27FC236}">
                  <a16:creationId xmlns:a16="http://schemas.microsoft.com/office/drawing/2014/main" id="{00000000-0008-0000-09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xdr:row>
          <xdr:rowOff>76200</xdr:rowOff>
        </xdr:from>
        <xdr:to>
          <xdr:col>21</xdr:col>
          <xdr:colOff>238125</xdr:colOff>
          <xdr:row>2</xdr:row>
          <xdr:rowOff>114300</xdr:rowOff>
        </xdr:to>
        <xdr:sp macro="" textlink="">
          <xdr:nvSpPr>
            <xdr:cNvPr id="63495" name="Option Button 7" hidden="1">
              <a:extLst>
                <a:ext uri="{63B3BB69-23CF-44E3-9099-C40C66FF867C}">
                  <a14:compatExt spid="_x0000_s63495"/>
                </a:ext>
                <a:ext uri="{FF2B5EF4-FFF2-40B4-BE49-F238E27FC236}">
                  <a16:creationId xmlns:a16="http://schemas.microsoft.com/office/drawing/2014/main" id="{00000000-0008-0000-0900-00000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390525</xdr:colOff>
          <xdr:row>1</xdr:row>
          <xdr:rowOff>76200</xdr:rowOff>
        </xdr:from>
        <xdr:to>
          <xdr:col>22</xdr:col>
          <xdr:colOff>114300</xdr:colOff>
          <xdr:row>2</xdr:row>
          <xdr:rowOff>114300</xdr:rowOff>
        </xdr:to>
        <xdr:sp macro="" textlink="">
          <xdr:nvSpPr>
            <xdr:cNvPr id="63496" name="Option Button 8" hidden="1">
              <a:extLst>
                <a:ext uri="{63B3BB69-23CF-44E3-9099-C40C66FF867C}">
                  <a14:compatExt spid="_x0000_s63496"/>
                </a:ext>
                <a:ext uri="{FF2B5EF4-FFF2-40B4-BE49-F238E27FC236}">
                  <a16:creationId xmlns:a16="http://schemas.microsoft.com/office/drawing/2014/main" id="{00000000-0008-0000-0900-00000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xdr:row>
          <xdr:rowOff>76200</xdr:rowOff>
        </xdr:from>
        <xdr:to>
          <xdr:col>22</xdr:col>
          <xdr:colOff>1076325</xdr:colOff>
          <xdr:row>2</xdr:row>
          <xdr:rowOff>114300</xdr:rowOff>
        </xdr:to>
        <xdr:sp macro="" textlink="">
          <xdr:nvSpPr>
            <xdr:cNvPr id="63497" name="Option Button 9" hidden="1">
              <a:extLst>
                <a:ext uri="{63B3BB69-23CF-44E3-9099-C40C66FF867C}">
                  <a14:compatExt spid="_x0000_s63497"/>
                </a:ext>
                <a:ext uri="{FF2B5EF4-FFF2-40B4-BE49-F238E27FC236}">
                  <a16:creationId xmlns:a16="http://schemas.microsoft.com/office/drawing/2014/main" id="{00000000-0008-0000-0900-00000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20일</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1</xdr:row>
          <xdr:rowOff>0</xdr:rowOff>
        </xdr:from>
        <xdr:to>
          <xdr:col>10</xdr:col>
          <xdr:colOff>466725</xdr:colOff>
          <xdr:row>2</xdr:row>
          <xdr:rowOff>219075</xdr:rowOff>
        </xdr:to>
        <xdr:sp macro="" textlink="">
          <xdr:nvSpPr>
            <xdr:cNvPr id="64513" name="Group Box 1" hidden="1">
              <a:extLst>
                <a:ext uri="{63B3BB69-23CF-44E3-9099-C40C66FF867C}">
                  <a14:compatExt spid="_x0000_s64513"/>
                </a:ext>
                <a:ext uri="{FF2B5EF4-FFF2-40B4-BE49-F238E27FC236}">
                  <a16:creationId xmlns:a16="http://schemas.microsoft.com/office/drawing/2014/main" id="{00000000-0008-0000-0A00-000001F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원천세부담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xdr:row>
          <xdr:rowOff>104775</xdr:rowOff>
        </xdr:from>
        <xdr:to>
          <xdr:col>9</xdr:col>
          <xdr:colOff>762000</xdr:colOff>
          <xdr:row>2</xdr:row>
          <xdr:rowOff>142875</xdr:rowOff>
        </xdr:to>
        <xdr:sp macro="" textlink="">
          <xdr:nvSpPr>
            <xdr:cNvPr id="64514" name="Option Button 2" hidden="1">
              <a:extLst>
                <a:ext uri="{63B3BB69-23CF-44E3-9099-C40C66FF867C}">
                  <a14:compatExt spid="_x0000_s64514"/>
                </a:ext>
                <a:ext uri="{FF2B5EF4-FFF2-40B4-BE49-F238E27FC236}">
                  <a16:creationId xmlns:a16="http://schemas.microsoft.com/office/drawing/2014/main" id="{00000000-0008-0000-0A00-00000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소득자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866775</xdr:colOff>
          <xdr:row>1</xdr:row>
          <xdr:rowOff>114300</xdr:rowOff>
        </xdr:from>
        <xdr:to>
          <xdr:col>10</xdr:col>
          <xdr:colOff>371475</xdr:colOff>
          <xdr:row>2</xdr:row>
          <xdr:rowOff>152400</xdr:rowOff>
        </xdr:to>
        <xdr:sp macro="" textlink="">
          <xdr:nvSpPr>
            <xdr:cNvPr id="64515" name="Option Button 3" hidden="1">
              <a:extLst>
                <a:ext uri="{63B3BB69-23CF-44E3-9099-C40C66FF867C}">
                  <a14:compatExt spid="_x0000_s64515"/>
                </a:ext>
                <a:ext uri="{FF2B5EF4-FFF2-40B4-BE49-F238E27FC236}">
                  <a16:creationId xmlns:a16="http://schemas.microsoft.com/office/drawing/2014/main" id="{00000000-0008-0000-0A00-00000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사업자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0</xdr:row>
          <xdr:rowOff>152400</xdr:rowOff>
        </xdr:from>
        <xdr:to>
          <xdr:col>22</xdr:col>
          <xdr:colOff>1190625</xdr:colOff>
          <xdr:row>3</xdr:row>
          <xdr:rowOff>47625</xdr:rowOff>
        </xdr:to>
        <xdr:sp macro="" textlink="">
          <xdr:nvSpPr>
            <xdr:cNvPr id="64516" name="Group Box 4" hidden="1">
              <a:extLst>
                <a:ext uri="{63B3BB69-23CF-44E3-9099-C40C66FF867C}">
                  <a14:compatExt spid="_x0000_s64516"/>
                </a:ext>
                <a:ext uri="{FF2B5EF4-FFF2-40B4-BE49-F238E27FC236}">
                  <a16:creationId xmlns:a16="http://schemas.microsoft.com/office/drawing/2014/main" id="{00000000-0008-0000-0A00-000004F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지급일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xdr:row>
          <xdr:rowOff>76200</xdr:rowOff>
        </xdr:from>
        <xdr:to>
          <xdr:col>18</xdr:col>
          <xdr:colOff>1000125</xdr:colOff>
          <xdr:row>2</xdr:row>
          <xdr:rowOff>114300</xdr:rowOff>
        </xdr:to>
        <xdr:sp macro="" textlink="">
          <xdr:nvSpPr>
            <xdr:cNvPr id="64517" name="Option Button 5" hidden="1">
              <a:extLst>
                <a:ext uri="{63B3BB69-23CF-44E3-9099-C40C66FF867C}">
                  <a14:compatExt spid="_x0000_s64517"/>
                </a:ext>
                <a:ext uri="{FF2B5EF4-FFF2-40B4-BE49-F238E27FC236}">
                  <a16:creationId xmlns:a16="http://schemas.microsoft.com/office/drawing/2014/main" id="{00000000-0008-0000-0A00-00000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해당월 말일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1114425</xdr:colOff>
          <xdr:row>1</xdr:row>
          <xdr:rowOff>76200</xdr:rowOff>
        </xdr:from>
        <xdr:to>
          <xdr:col>19</xdr:col>
          <xdr:colOff>666750</xdr:colOff>
          <xdr:row>2</xdr:row>
          <xdr:rowOff>114300</xdr:rowOff>
        </xdr:to>
        <xdr:sp macro="" textlink="">
          <xdr:nvSpPr>
            <xdr:cNvPr id="64518" name="Option Button 6" hidden="1">
              <a:extLst>
                <a:ext uri="{63B3BB69-23CF-44E3-9099-C40C66FF867C}">
                  <a14:compatExt spid="_x0000_s64518"/>
                </a:ext>
                <a:ext uri="{FF2B5EF4-FFF2-40B4-BE49-F238E27FC236}">
                  <a16:creationId xmlns:a16="http://schemas.microsoft.com/office/drawing/2014/main" id="{00000000-0008-0000-0A00-00000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xdr:row>
          <xdr:rowOff>76200</xdr:rowOff>
        </xdr:from>
        <xdr:to>
          <xdr:col>21</xdr:col>
          <xdr:colOff>238125</xdr:colOff>
          <xdr:row>2</xdr:row>
          <xdr:rowOff>114300</xdr:rowOff>
        </xdr:to>
        <xdr:sp macro="" textlink="">
          <xdr:nvSpPr>
            <xdr:cNvPr id="64519" name="Option Button 7" hidden="1">
              <a:extLst>
                <a:ext uri="{63B3BB69-23CF-44E3-9099-C40C66FF867C}">
                  <a14:compatExt spid="_x0000_s64519"/>
                </a:ext>
                <a:ext uri="{FF2B5EF4-FFF2-40B4-BE49-F238E27FC236}">
                  <a16:creationId xmlns:a16="http://schemas.microsoft.com/office/drawing/2014/main" id="{00000000-0008-0000-0A00-00000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390525</xdr:colOff>
          <xdr:row>1</xdr:row>
          <xdr:rowOff>76200</xdr:rowOff>
        </xdr:from>
        <xdr:to>
          <xdr:col>22</xdr:col>
          <xdr:colOff>114300</xdr:colOff>
          <xdr:row>2</xdr:row>
          <xdr:rowOff>114300</xdr:rowOff>
        </xdr:to>
        <xdr:sp macro="" textlink="">
          <xdr:nvSpPr>
            <xdr:cNvPr id="64520" name="Option Button 8" hidden="1">
              <a:extLst>
                <a:ext uri="{63B3BB69-23CF-44E3-9099-C40C66FF867C}">
                  <a14:compatExt spid="_x0000_s64520"/>
                </a:ext>
                <a:ext uri="{FF2B5EF4-FFF2-40B4-BE49-F238E27FC236}">
                  <a16:creationId xmlns:a16="http://schemas.microsoft.com/office/drawing/2014/main" id="{00000000-0008-0000-0A00-000008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xdr:row>
          <xdr:rowOff>76200</xdr:rowOff>
        </xdr:from>
        <xdr:to>
          <xdr:col>22</xdr:col>
          <xdr:colOff>1076325</xdr:colOff>
          <xdr:row>2</xdr:row>
          <xdr:rowOff>114300</xdr:rowOff>
        </xdr:to>
        <xdr:sp macro="" textlink="">
          <xdr:nvSpPr>
            <xdr:cNvPr id="64521" name="Option Button 9" hidden="1">
              <a:extLst>
                <a:ext uri="{63B3BB69-23CF-44E3-9099-C40C66FF867C}">
                  <a14:compatExt spid="_x0000_s64521"/>
                </a:ext>
                <a:ext uri="{FF2B5EF4-FFF2-40B4-BE49-F238E27FC236}">
                  <a16:creationId xmlns:a16="http://schemas.microsoft.com/office/drawing/2014/main" id="{00000000-0008-0000-0A00-000009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20일</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1</xdr:row>
          <xdr:rowOff>0</xdr:rowOff>
        </xdr:from>
        <xdr:to>
          <xdr:col>10</xdr:col>
          <xdr:colOff>466725</xdr:colOff>
          <xdr:row>2</xdr:row>
          <xdr:rowOff>219075</xdr:rowOff>
        </xdr:to>
        <xdr:sp macro="" textlink="">
          <xdr:nvSpPr>
            <xdr:cNvPr id="65537" name="Group Box 1" hidden="1">
              <a:extLst>
                <a:ext uri="{63B3BB69-23CF-44E3-9099-C40C66FF867C}">
                  <a14:compatExt spid="_x0000_s65537"/>
                </a:ext>
                <a:ext uri="{FF2B5EF4-FFF2-40B4-BE49-F238E27FC236}">
                  <a16:creationId xmlns:a16="http://schemas.microsoft.com/office/drawing/2014/main" id="{00000000-0008-0000-0B00-000001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원천세부담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xdr:row>
          <xdr:rowOff>104775</xdr:rowOff>
        </xdr:from>
        <xdr:to>
          <xdr:col>9</xdr:col>
          <xdr:colOff>762000</xdr:colOff>
          <xdr:row>2</xdr:row>
          <xdr:rowOff>142875</xdr:rowOff>
        </xdr:to>
        <xdr:sp macro="" textlink="">
          <xdr:nvSpPr>
            <xdr:cNvPr id="65538" name="Option Button 2" hidden="1">
              <a:extLst>
                <a:ext uri="{63B3BB69-23CF-44E3-9099-C40C66FF867C}">
                  <a14:compatExt spid="_x0000_s65538"/>
                </a:ext>
                <a:ext uri="{FF2B5EF4-FFF2-40B4-BE49-F238E27FC236}">
                  <a16:creationId xmlns:a16="http://schemas.microsoft.com/office/drawing/2014/main" id="{00000000-0008-0000-0B00-00000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소득자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866775</xdr:colOff>
          <xdr:row>1</xdr:row>
          <xdr:rowOff>114300</xdr:rowOff>
        </xdr:from>
        <xdr:to>
          <xdr:col>10</xdr:col>
          <xdr:colOff>371475</xdr:colOff>
          <xdr:row>2</xdr:row>
          <xdr:rowOff>152400</xdr:rowOff>
        </xdr:to>
        <xdr:sp macro="" textlink="">
          <xdr:nvSpPr>
            <xdr:cNvPr id="65539" name="Option Button 3" hidden="1">
              <a:extLst>
                <a:ext uri="{63B3BB69-23CF-44E3-9099-C40C66FF867C}">
                  <a14:compatExt spid="_x0000_s65539"/>
                </a:ext>
                <a:ext uri="{FF2B5EF4-FFF2-40B4-BE49-F238E27FC236}">
                  <a16:creationId xmlns:a16="http://schemas.microsoft.com/office/drawing/2014/main" id="{00000000-0008-0000-0B00-00000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사업자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0</xdr:row>
          <xdr:rowOff>152400</xdr:rowOff>
        </xdr:from>
        <xdr:to>
          <xdr:col>22</xdr:col>
          <xdr:colOff>1190625</xdr:colOff>
          <xdr:row>3</xdr:row>
          <xdr:rowOff>47625</xdr:rowOff>
        </xdr:to>
        <xdr:sp macro="" textlink="">
          <xdr:nvSpPr>
            <xdr:cNvPr id="65540" name="Group Box 4" hidden="1">
              <a:extLst>
                <a:ext uri="{63B3BB69-23CF-44E3-9099-C40C66FF867C}">
                  <a14:compatExt spid="_x0000_s65540"/>
                </a:ext>
                <a:ext uri="{FF2B5EF4-FFF2-40B4-BE49-F238E27FC236}">
                  <a16:creationId xmlns:a16="http://schemas.microsoft.com/office/drawing/2014/main" id="{00000000-0008-0000-0B00-000004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지급일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xdr:row>
          <xdr:rowOff>76200</xdr:rowOff>
        </xdr:from>
        <xdr:to>
          <xdr:col>18</xdr:col>
          <xdr:colOff>1000125</xdr:colOff>
          <xdr:row>2</xdr:row>
          <xdr:rowOff>114300</xdr:rowOff>
        </xdr:to>
        <xdr:sp macro="" textlink="">
          <xdr:nvSpPr>
            <xdr:cNvPr id="65541" name="Option Button 5" hidden="1">
              <a:extLst>
                <a:ext uri="{63B3BB69-23CF-44E3-9099-C40C66FF867C}">
                  <a14:compatExt spid="_x0000_s65541"/>
                </a:ext>
                <a:ext uri="{FF2B5EF4-FFF2-40B4-BE49-F238E27FC236}">
                  <a16:creationId xmlns:a16="http://schemas.microsoft.com/office/drawing/2014/main" id="{00000000-0008-0000-0B00-00000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해당월 말일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1114425</xdr:colOff>
          <xdr:row>1</xdr:row>
          <xdr:rowOff>76200</xdr:rowOff>
        </xdr:from>
        <xdr:to>
          <xdr:col>19</xdr:col>
          <xdr:colOff>666750</xdr:colOff>
          <xdr:row>2</xdr:row>
          <xdr:rowOff>114300</xdr:rowOff>
        </xdr:to>
        <xdr:sp macro="" textlink="">
          <xdr:nvSpPr>
            <xdr:cNvPr id="65542" name="Option Button 6" hidden="1">
              <a:extLst>
                <a:ext uri="{63B3BB69-23CF-44E3-9099-C40C66FF867C}">
                  <a14:compatExt spid="_x0000_s65542"/>
                </a:ext>
                <a:ext uri="{FF2B5EF4-FFF2-40B4-BE49-F238E27FC236}">
                  <a16:creationId xmlns:a16="http://schemas.microsoft.com/office/drawing/2014/main" id="{00000000-0008-0000-0B00-00000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xdr:row>
          <xdr:rowOff>76200</xdr:rowOff>
        </xdr:from>
        <xdr:to>
          <xdr:col>21</xdr:col>
          <xdr:colOff>238125</xdr:colOff>
          <xdr:row>2</xdr:row>
          <xdr:rowOff>114300</xdr:rowOff>
        </xdr:to>
        <xdr:sp macro="" textlink="">
          <xdr:nvSpPr>
            <xdr:cNvPr id="65543" name="Option Button 7" hidden="1">
              <a:extLst>
                <a:ext uri="{63B3BB69-23CF-44E3-9099-C40C66FF867C}">
                  <a14:compatExt spid="_x0000_s65543"/>
                </a:ext>
                <a:ext uri="{FF2B5EF4-FFF2-40B4-BE49-F238E27FC236}">
                  <a16:creationId xmlns:a16="http://schemas.microsoft.com/office/drawing/2014/main" id="{00000000-0008-0000-0B00-00000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390525</xdr:colOff>
          <xdr:row>1</xdr:row>
          <xdr:rowOff>76200</xdr:rowOff>
        </xdr:from>
        <xdr:to>
          <xdr:col>22</xdr:col>
          <xdr:colOff>114300</xdr:colOff>
          <xdr:row>2</xdr:row>
          <xdr:rowOff>114300</xdr:rowOff>
        </xdr:to>
        <xdr:sp macro="" textlink="">
          <xdr:nvSpPr>
            <xdr:cNvPr id="65544" name="Option Button 8" hidden="1">
              <a:extLst>
                <a:ext uri="{63B3BB69-23CF-44E3-9099-C40C66FF867C}">
                  <a14:compatExt spid="_x0000_s65544"/>
                </a:ext>
                <a:ext uri="{FF2B5EF4-FFF2-40B4-BE49-F238E27FC236}">
                  <a16:creationId xmlns:a16="http://schemas.microsoft.com/office/drawing/2014/main" id="{00000000-0008-0000-0B00-00000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xdr:row>
          <xdr:rowOff>76200</xdr:rowOff>
        </xdr:from>
        <xdr:to>
          <xdr:col>22</xdr:col>
          <xdr:colOff>1076325</xdr:colOff>
          <xdr:row>2</xdr:row>
          <xdr:rowOff>114300</xdr:rowOff>
        </xdr:to>
        <xdr:sp macro="" textlink="">
          <xdr:nvSpPr>
            <xdr:cNvPr id="65545" name="Option Button 9" hidden="1">
              <a:extLst>
                <a:ext uri="{63B3BB69-23CF-44E3-9099-C40C66FF867C}">
                  <a14:compatExt spid="_x0000_s65545"/>
                </a:ext>
                <a:ext uri="{FF2B5EF4-FFF2-40B4-BE49-F238E27FC236}">
                  <a16:creationId xmlns:a16="http://schemas.microsoft.com/office/drawing/2014/main" id="{00000000-0008-0000-0B00-00000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20일</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1</xdr:row>
          <xdr:rowOff>0</xdr:rowOff>
        </xdr:from>
        <xdr:to>
          <xdr:col>10</xdr:col>
          <xdr:colOff>466725</xdr:colOff>
          <xdr:row>2</xdr:row>
          <xdr:rowOff>219075</xdr:rowOff>
        </xdr:to>
        <xdr:sp macro="" textlink="">
          <xdr:nvSpPr>
            <xdr:cNvPr id="66561" name="Group Box 1" hidden="1">
              <a:extLst>
                <a:ext uri="{63B3BB69-23CF-44E3-9099-C40C66FF867C}">
                  <a14:compatExt spid="_x0000_s66561"/>
                </a:ext>
                <a:ext uri="{FF2B5EF4-FFF2-40B4-BE49-F238E27FC236}">
                  <a16:creationId xmlns:a16="http://schemas.microsoft.com/office/drawing/2014/main" id="{00000000-0008-0000-0C00-0000010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원천세부담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xdr:row>
          <xdr:rowOff>104775</xdr:rowOff>
        </xdr:from>
        <xdr:to>
          <xdr:col>9</xdr:col>
          <xdr:colOff>762000</xdr:colOff>
          <xdr:row>2</xdr:row>
          <xdr:rowOff>142875</xdr:rowOff>
        </xdr:to>
        <xdr:sp macro="" textlink="">
          <xdr:nvSpPr>
            <xdr:cNvPr id="66562" name="Option Button 2" hidden="1">
              <a:extLst>
                <a:ext uri="{63B3BB69-23CF-44E3-9099-C40C66FF867C}">
                  <a14:compatExt spid="_x0000_s66562"/>
                </a:ext>
                <a:ext uri="{FF2B5EF4-FFF2-40B4-BE49-F238E27FC236}">
                  <a16:creationId xmlns:a16="http://schemas.microsoft.com/office/drawing/2014/main" id="{00000000-0008-0000-0C00-00000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소득자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866775</xdr:colOff>
          <xdr:row>1</xdr:row>
          <xdr:rowOff>114300</xdr:rowOff>
        </xdr:from>
        <xdr:to>
          <xdr:col>10</xdr:col>
          <xdr:colOff>371475</xdr:colOff>
          <xdr:row>2</xdr:row>
          <xdr:rowOff>152400</xdr:rowOff>
        </xdr:to>
        <xdr:sp macro="" textlink="">
          <xdr:nvSpPr>
            <xdr:cNvPr id="66563" name="Option Button 3" hidden="1">
              <a:extLst>
                <a:ext uri="{63B3BB69-23CF-44E3-9099-C40C66FF867C}">
                  <a14:compatExt spid="_x0000_s66563"/>
                </a:ext>
                <a:ext uri="{FF2B5EF4-FFF2-40B4-BE49-F238E27FC236}">
                  <a16:creationId xmlns:a16="http://schemas.microsoft.com/office/drawing/2014/main" id="{00000000-0008-0000-0C00-00000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사업자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0</xdr:row>
          <xdr:rowOff>152400</xdr:rowOff>
        </xdr:from>
        <xdr:to>
          <xdr:col>22</xdr:col>
          <xdr:colOff>1190625</xdr:colOff>
          <xdr:row>3</xdr:row>
          <xdr:rowOff>47625</xdr:rowOff>
        </xdr:to>
        <xdr:sp macro="" textlink="">
          <xdr:nvSpPr>
            <xdr:cNvPr id="66564" name="Group Box 4" hidden="1">
              <a:extLst>
                <a:ext uri="{63B3BB69-23CF-44E3-9099-C40C66FF867C}">
                  <a14:compatExt spid="_x0000_s66564"/>
                </a:ext>
                <a:ext uri="{FF2B5EF4-FFF2-40B4-BE49-F238E27FC236}">
                  <a16:creationId xmlns:a16="http://schemas.microsoft.com/office/drawing/2014/main" id="{00000000-0008-0000-0C00-0000040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지급일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xdr:row>
          <xdr:rowOff>76200</xdr:rowOff>
        </xdr:from>
        <xdr:to>
          <xdr:col>18</xdr:col>
          <xdr:colOff>1000125</xdr:colOff>
          <xdr:row>2</xdr:row>
          <xdr:rowOff>114300</xdr:rowOff>
        </xdr:to>
        <xdr:sp macro="" textlink="">
          <xdr:nvSpPr>
            <xdr:cNvPr id="66565" name="Option Button 5" hidden="1">
              <a:extLst>
                <a:ext uri="{63B3BB69-23CF-44E3-9099-C40C66FF867C}">
                  <a14:compatExt spid="_x0000_s66565"/>
                </a:ext>
                <a:ext uri="{FF2B5EF4-FFF2-40B4-BE49-F238E27FC236}">
                  <a16:creationId xmlns:a16="http://schemas.microsoft.com/office/drawing/2014/main" id="{00000000-0008-0000-0C00-00000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해당월 말일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1114425</xdr:colOff>
          <xdr:row>1</xdr:row>
          <xdr:rowOff>76200</xdr:rowOff>
        </xdr:from>
        <xdr:to>
          <xdr:col>19</xdr:col>
          <xdr:colOff>666750</xdr:colOff>
          <xdr:row>2</xdr:row>
          <xdr:rowOff>114300</xdr:rowOff>
        </xdr:to>
        <xdr:sp macro="" textlink="">
          <xdr:nvSpPr>
            <xdr:cNvPr id="66566" name="Option Button 6" hidden="1">
              <a:extLst>
                <a:ext uri="{63B3BB69-23CF-44E3-9099-C40C66FF867C}">
                  <a14:compatExt spid="_x0000_s66566"/>
                </a:ext>
                <a:ext uri="{FF2B5EF4-FFF2-40B4-BE49-F238E27FC236}">
                  <a16:creationId xmlns:a16="http://schemas.microsoft.com/office/drawing/2014/main" id="{00000000-0008-0000-0C00-00000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xdr:row>
          <xdr:rowOff>76200</xdr:rowOff>
        </xdr:from>
        <xdr:to>
          <xdr:col>21</xdr:col>
          <xdr:colOff>238125</xdr:colOff>
          <xdr:row>2</xdr:row>
          <xdr:rowOff>114300</xdr:rowOff>
        </xdr:to>
        <xdr:sp macro="" textlink="">
          <xdr:nvSpPr>
            <xdr:cNvPr id="66567" name="Option Button 7" hidden="1">
              <a:extLst>
                <a:ext uri="{63B3BB69-23CF-44E3-9099-C40C66FF867C}">
                  <a14:compatExt spid="_x0000_s66567"/>
                </a:ext>
                <a:ext uri="{FF2B5EF4-FFF2-40B4-BE49-F238E27FC236}">
                  <a16:creationId xmlns:a16="http://schemas.microsoft.com/office/drawing/2014/main" id="{00000000-0008-0000-0C00-00000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390525</xdr:colOff>
          <xdr:row>1</xdr:row>
          <xdr:rowOff>76200</xdr:rowOff>
        </xdr:from>
        <xdr:to>
          <xdr:col>22</xdr:col>
          <xdr:colOff>114300</xdr:colOff>
          <xdr:row>2</xdr:row>
          <xdr:rowOff>114300</xdr:rowOff>
        </xdr:to>
        <xdr:sp macro="" textlink="">
          <xdr:nvSpPr>
            <xdr:cNvPr id="66568" name="Option Button 8" hidden="1">
              <a:extLst>
                <a:ext uri="{63B3BB69-23CF-44E3-9099-C40C66FF867C}">
                  <a14:compatExt spid="_x0000_s66568"/>
                </a:ext>
                <a:ext uri="{FF2B5EF4-FFF2-40B4-BE49-F238E27FC236}">
                  <a16:creationId xmlns:a16="http://schemas.microsoft.com/office/drawing/2014/main" id="{00000000-0008-0000-0C00-00000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xdr:row>
          <xdr:rowOff>76200</xdr:rowOff>
        </xdr:from>
        <xdr:to>
          <xdr:col>22</xdr:col>
          <xdr:colOff>1076325</xdr:colOff>
          <xdr:row>2</xdr:row>
          <xdr:rowOff>114300</xdr:rowOff>
        </xdr:to>
        <xdr:sp macro="" textlink="">
          <xdr:nvSpPr>
            <xdr:cNvPr id="66569" name="Option Button 9" hidden="1">
              <a:extLst>
                <a:ext uri="{63B3BB69-23CF-44E3-9099-C40C66FF867C}">
                  <a14:compatExt spid="_x0000_s66569"/>
                </a:ext>
                <a:ext uri="{FF2B5EF4-FFF2-40B4-BE49-F238E27FC236}">
                  <a16:creationId xmlns:a16="http://schemas.microsoft.com/office/drawing/2014/main" id="{00000000-0008-0000-0C00-00000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20일</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1</xdr:row>
          <xdr:rowOff>0</xdr:rowOff>
        </xdr:from>
        <xdr:to>
          <xdr:col>10</xdr:col>
          <xdr:colOff>466725</xdr:colOff>
          <xdr:row>2</xdr:row>
          <xdr:rowOff>219075</xdr:rowOff>
        </xdr:to>
        <xdr:sp macro="" textlink="">
          <xdr:nvSpPr>
            <xdr:cNvPr id="67585" name="Group Box 1" hidden="1">
              <a:extLst>
                <a:ext uri="{63B3BB69-23CF-44E3-9099-C40C66FF867C}">
                  <a14:compatExt spid="_x0000_s67585"/>
                </a:ext>
                <a:ext uri="{FF2B5EF4-FFF2-40B4-BE49-F238E27FC236}">
                  <a16:creationId xmlns:a16="http://schemas.microsoft.com/office/drawing/2014/main" id="{00000000-0008-0000-0D00-000001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원천세부담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xdr:row>
          <xdr:rowOff>104775</xdr:rowOff>
        </xdr:from>
        <xdr:to>
          <xdr:col>9</xdr:col>
          <xdr:colOff>762000</xdr:colOff>
          <xdr:row>2</xdr:row>
          <xdr:rowOff>142875</xdr:rowOff>
        </xdr:to>
        <xdr:sp macro="" textlink="">
          <xdr:nvSpPr>
            <xdr:cNvPr id="67586" name="Option Button 2" hidden="1">
              <a:extLst>
                <a:ext uri="{63B3BB69-23CF-44E3-9099-C40C66FF867C}">
                  <a14:compatExt spid="_x0000_s67586"/>
                </a:ext>
                <a:ext uri="{FF2B5EF4-FFF2-40B4-BE49-F238E27FC236}">
                  <a16:creationId xmlns:a16="http://schemas.microsoft.com/office/drawing/2014/main" id="{00000000-0008-0000-0D00-00000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소득자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866775</xdr:colOff>
          <xdr:row>1</xdr:row>
          <xdr:rowOff>114300</xdr:rowOff>
        </xdr:from>
        <xdr:to>
          <xdr:col>10</xdr:col>
          <xdr:colOff>371475</xdr:colOff>
          <xdr:row>2</xdr:row>
          <xdr:rowOff>152400</xdr:rowOff>
        </xdr:to>
        <xdr:sp macro="" textlink="">
          <xdr:nvSpPr>
            <xdr:cNvPr id="67587" name="Option Button 3" hidden="1">
              <a:extLst>
                <a:ext uri="{63B3BB69-23CF-44E3-9099-C40C66FF867C}">
                  <a14:compatExt spid="_x0000_s67587"/>
                </a:ext>
                <a:ext uri="{FF2B5EF4-FFF2-40B4-BE49-F238E27FC236}">
                  <a16:creationId xmlns:a16="http://schemas.microsoft.com/office/drawing/2014/main" id="{00000000-0008-0000-0D00-00000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사업자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0</xdr:row>
          <xdr:rowOff>152400</xdr:rowOff>
        </xdr:from>
        <xdr:to>
          <xdr:col>22</xdr:col>
          <xdr:colOff>1190625</xdr:colOff>
          <xdr:row>3</xdr:row>
          <xdr:rowOff>47625</xdr:rowOff>
        </xdr:to>
        <xdr:sp macro="" textlink="">
          <xdr:nvSpPr>
            <xdr:cNvPr id="67588" name="Group Box 4" hidden="1">
              <a:extLst>
                <a:ext uri="{63B3BB69-23CF-44E3-9099-C40C66FF867C}">
                  <a14:compatExt spid="_x0000_s67588"/>
                </a:ext>
                <a:ext uri="{FF2B5EF4-FFF2-40B4-BE49-F238E27FC236}">
                  <a16:creationId xmlns:a16="http://schemas.microsoft.com/office/drawing/2014/main" id="{00000000-0008-0000-0D00-000004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지급일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xdr:row>
          <xdr:rowOff>76200</xdr:rowOff>
        </xdr:from>
        <xdr:to>
          <xdr:col>18</xdr:col>
          <xdr:colOff>1000125</xdr:colOff>
          <xdr:row>2</xdr:row>
          <xdr:rowOff>114300</xdr:rowOff>
        </xdr:to>
        <xdr:sp macro="" textlink="">
          <xdr:nvSpPr>
            <xdr:cNvPr id="67589" name="Option Button 5" hidden="1">
              <a:extLst>
                <a:ext uri="{63B3BB69-23CF-44E3-9099-C40C66FF867C}">
                  <a14:compatExt spid="_x0000_s67589"/>
                </a:ext>
                <a:ext uri="{FF2B5EF4-FFF2-40B4-BE49-F238E27FC236}">
                  <a16:creationId xmlns:a16="http://schemas.microsoft.com/office/drawing/2014/main" id="{00000000-0008-0000-0D00-00000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해당월 말일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1114425</xdr:colOff>
          <xdr:row>1</xdr:row>
          <xdr:rowOff>76200</xdr:rowOff>
        </xdr:from>
        <xdr:to>
          <xdr:col>19</xdr:col>
          <xdr:colOff>666750</xdr:colOff>
          <xdr:row>2</xdr:row>
          <xdr:rowOff>114300</xdr:rowOff>
        </xdr:to>
        <xdr:sp macro="" textlink="">
          <xdr:nvSpPr>
            <xdr:cNvPr id="67590" name="Option Button 6" hidden="1">
              <a:extLst>
                <a:ext uri="{63B3BB69-23CF-44E3-9099-C40C66FF867C}">
                  <a14:compatExt spid="_x0000_s67590"/>
                </a:ext>
                <a:ext uri="{FF2B5EF4-FFF2-40B4-BE49-F238E27FC236}">
                  <a16:creationId xmlns:a16="http://schemas.microsoft.com/office/drawing/2014/main" id="{00000000-0008-0000-0D00-00000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xdr:row>
          <xdr:rowOff>76200</xdr:rowOff>
        </xdr:from>
        <xdr:to>
          <xdr:col>21</xdr:col>
          <xdr:colOff>238125</xdr:colOff>
          <xdr:row>2</xdr:row>
          <xdr:rowOff>114300</xdr:rowOff>
        </xdr:to>
        <xdr:sp macro="" textlink="">
          <xdr:nvSpPr>
            <xdr:cNvPr id="67591" name="Option Button 7" hidden="1">
              <a:extLst>
                <a:ext uri="{63B3BB69-23CF-44E3-9099-C40C66FF867C}">
                  <a14:compatExt spid="_x0000_s67591"/>
                </a:ext>
                <a:ext uri="{FF2B5EF4-FFF2-40B4-BE49-F238E27FC236}">
                  <a16:creationId xmlns:a16="http://schemas.microsoft.com/office/drawing/2014/main" id="{00000000-0008-0000-0D00-00000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390525</xdr:colOff>
          <xdr:row>1</xdr:row>
          <xdr:rowOff>76200</xdr:rowOff>
        </xdr:from>
        <xdr:to>
          <xdr:col>22</xdr:col>
          <xdr:colOff>114300</xdr:colOff>
          <xdr:row>2</xdr:row>
          <xdr:rowOff>114300</xdr:rowOff>
        </xdr:to>
        <xdr:sp macro="" textlink="">
          <xdr:nvSpPr>
            <xdr:cNvPr id="67592" name="Option Button 8" hidden="1">
              <a:extLst>
                <a:ext uri="{63B3BB69-23CF-44E3-9099-C40C66FF867C}">
                  <a14:compatExt spid="_x0000_s67592"/>
                </a:ext>
                <a:ext uri="{FF2B5EF4-FFF2-40B4-BE49-F238E27FC236}">
                  <a16:creationId xmlns:a16="http://schemas.microsoft.com/office/drawing/2014/main" id="{00000000-0008-0000-0D00-00000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xdr:row>
          <xdr:rowOff>76200</xdr:rowOff>
        </xdr:from>
        <xdr:to>
          <xdr:col>22</xdr:col>
          <xdr:colOff>1076325</xdr:colOff>
          <xdr:row>2</xdr:row>
          <xdr:rowOff>114300</xdr:rowOff>
        </xdr:to>
        <xdr:sp macro="" textlink="">
          <xdr:nvSpPr>
            <xdr:cNvPr id="67593" name="Option Button 9" hidden="1">
              <a:extLst>
                <a:ext uri="{63B3BB69-23CF-44E3-9099-C40C66FF867C}">
                  <a14:compatExt spid="_x0000_s67593"/>
                </a:ext>
                <a:ext uri="{FF2B5EF4-FFF2-40B4-BE49-F238E27FC236}">
                  <a16:creationId xmlns:a16="http://schemas.microsoft.com/office/drawing/2014/main" id="{00000000-0008-0000-0D00-00000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20일</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1</xdr:row>
          <xdr:rowOff>0</xdr:rowOff>
        </xdr:from>
        <xdr:to>
          <xdr:col>10</xdr:col>
          <xdr:colOff>466725</xdr:colOff>
          <xdr:row>2</xdr:row>
          <xdr:rowOff>219075</xdr:rowOff>
        </xdr:to>
        <xdr:sp macro="" textlink="">
          <xdr:nvSpPr>
            <xdr:cNvPr id="68609" name="Group Box 1" hidden="1">
              <a:extLst>
                <a:ext uri="{63B3BB69-23CF-44E3-9099-C40C66FF867C}">
                  <a14:compatExt spid="_x0000_s68609"/>
                </a:ext>
                <a:ext uri="{FF2B5EF4-FFF2-40B4-BE49-F238E27FC236}">
                  <a16:creationId xmlns:a16="http://schemas.microsoft.com/office/drawing/2014/main" id="{00000000-0008-0000-0E00-000001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원천세부담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xdr:row>
          <xdr:rowOff>104775</xdr:rowOff>
        </xdr:from>
        <xdr:to>
          <xdr:col>9</xdr:col>
          <xdr:colOff>762000</xdr:colOff>
          <xdr:row>2</xdr:row>
          <xdr:rowOff>142875</xdr:rowOff>
        </xdr:to>
        <xdr:sp macro="" textlink="">
          <xdr:nvSpPr>
            <xdr:cNvPr id="68610" name="Option Button 2" hidden="1">
              <a:extLst>
                <a:ext uri="{63B3BB69-23CF-44E3-9099-C40C66FF867C}">
                  <a14:compatExt spid="_x0000_s68610"/>
                </a:ext>
                <a:ext uri="{FF2B5EF4-FFF2-40B4-BE49-F238E27FC236}">
                  <a16:creationId xmlns:a16="http://schemas.microsoft.com/office/drawing/2014/main" id="{00000000-0008-0000-0E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소득자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866775</xdr:colOff>
          <xdr:row>1</xdr:row>
          <xdr:rowOff>114300</xdr:rowOff>
        </xdr:from>
        <xdr:to>
          <xdr:col>10</xdr:col>
          <xdr:colOff>371475</xdr:colOff>
          <xdr:row>2</xdr:row>
          <xdr:rowOff>152400</xdr:rowOff>
        </xdr:to>
        <xdr:sp macro="" textlink="">
          <xdr:nvSpPr>
            <xdr:cNvPr id="68611" name="Option Button 3" hidden="1">
              <a:extLst>
                <a:ext uri="{63B3BB69-23CF-44E3-9099-C40C66FF867C}">
                  <a14:compatExt spid="_x0000_s68611"/>
                </a:ext>
                <a:ext uri="{FF2B5EF4-FFF2-40B4-BE49-F238E27FC236}">
                  <a16:creationId xmlns:a16="http://schemas.microsoft.com/office/drawing/2014/main" id="{00000000-0008-0000-0E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사업자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0</xdr:row>
          <xdr:rowOff>152400</xdr:rowOff>
        </xdr:from>
        <xdr:to>
          <xdr:col>22</xdr:col>
          <xdr:colOff>1190625</xdr:colOff>
          <xdr:row>3</xdr:row>
          <xdr:rowOff>47625</xdr:rowOff>
        </xdr:to>
        <xdr:sp macro="" textlink="">
          <xdr:nvSpPr>
            <xdr:cNvPr id="68612" name="Group Box 4" hidden="1">
              <a:extLst>
                <a:ext uri="{63B3BB69-23CF-44E3-9099-C40C66FF867C}">
                  <a14:compatExt spid="_x0000_s68612"/>
                </a:ext>
                <a:ext uri="{FF2B5EF4-FFF2-40B4-BE49-F238E27FC236}">
                  <a16:creationId xmlns:a16="http://schemas.microsoft.com/office/drawing/2014/main" id="{00000000-0008-0000-0E00-000004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지급일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xdr:row>
          <xdr:rowOff>76200</xdr:rowOff>
        </xdr:from>
        <xdr:to>
          <xdr:col>18</xdr:col>
          <xdr:colOff>1000125</xdr:colOff>
          <xdr:row>2</xdr:row>
          <xdr:rowOff>114300</xdr:rowOff>
        </xdr:to>
        <xdr:sp macro="" textlink="">
          <xdr:nvSpPr>
            <xdr:cNvPr id="68613" name="Option Button 5" hidden="1">
              <a:extLst>
                <a:ext uri="{63B3BB69-23CF-44E3-9099-C40C66FF867C}">
                  <a14:compatExt spid="_x0000_s68613"/>
                </a:ext>
                <a:ext uri="{FF2B5EF4-FFF2-40B4-BE49-F238E27FC236}">
                  <a16:creationId xmlns:a16="http://schemas.microsoft.com/office/drawing/2014/main" id="{00000000-0008-0000-0E00-00000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해당월 말일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1114425</xdr:colOff>
          <xdr:row>1</xdr:row>
          <xdr:rowOff>76200</xdr:rowOff>
        </xdr:from>
        <xdr:to>
          <xdr:col>19</xdr:col>
          <xdr:colOff>666750</xdr:colOff>
          <xdr:row>2</xdr:row>
          <xdr:rowOff>114300</xdr:rowOff>
        </xdr:to>
        <xdr:sp macro="" textlink="">
          <xdr:nvSpPr>
            <xdr:cNvPr id="68614" name="Option Button 6" hidden="1">
              <a:extLst>
                <a:ext uri="{63B3BB69-23CF-44E3-9099-C40C66FF867C}">
                  <a14:compatExt spid="_x0000_s68614"/>
                </a:ext>
                <a:ext uri="{FF2B5EF4-FFF2-40B4-BE49-F238E27FC236}">
                  <a16:creationId xmlns:a16="http://schemas.microsoft.com/office/drawing/2014/main" id="{00000000-0008-0000-0E00-00000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xdr:row>
          <xdr:rowOff>76200</xdr:rowOff>
        </xdr:from>
        <xdr:to>
          <xdr:col>21</xdr:col>
          <xdr:colOff>238125</xdr:colOff>
          <xdr:row>2</xdr:row>
          <xdr:rowOff>114300</xdr:rowOff>
        </xdr:to>
        <xdr:sp macro="" textlink="">
          <xdr:nvSpPr>
            <xdr:cNvPr id="68615" name="Option Button 7" hidden="1">
              <a:extLst>
                <a:ext uri="{63B3BB69-23CF-44E3-9099-C40C66FF867C}">
                  <a14:compatExt spid="_x0000_s68615"/>
                </a:ext>
                <a:ext uri="{FF2B5EF4-FFF2-40B4-BE49-F238E27FC236}">
                  <a16:creationId xmlns:a16="http://schemas.microsoft.com/office/drawing/2014/main" id="{00000000-0008-0000-0E00-00000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390525</xdr:colOff>
          <xdr:row>1</xdr:row>
          <xdr:rowOff>76200</xdr:rowOff>
        </xdr:from>
        <xdr:to>
          <xdr:col>22</xdr:col>
          <xdr:colOff>114300</xdr:colOff>
          <xdr:row>2</xdr:row>
          <xdr:rowOff>114300</xdr:rowOff>
        </xdr:to>
        <xdr:sp macro="" textlink="">
          <xdr:nvSpPr>
            <xdr:cNvPr id="68616" name="Option Button 8" hidden="1">
              <a:extLst>
                <a:ext uri="{63B3BB69-23CF-44E3-9099-C40C66FF867C}">
                  <a14:compatExt spid="_x0000_s68616"/>
                </a:ext>
                <a:ext uri="{FF2B5EF4-FFF2-40B4-BE49-F238E27FC236}">
                  <a16:creationId xmlns:a16="http://schemas.microsoft.com/office/drawing/2014/main" id="{00000000-0008-0000-0E00-00000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xdr:row>
          <xdr:rowOff>76200</xdr:rowOff>
        </xdr:from>
        <xdr:to>
          <xdr:col>22</xdr:col>
          <xdr:colOff>1076325</xdr:colOff>
          <xdr:row>2</xdr:row>
          <xdr:rowOff>114300</xdr:rowOff>
        </xdr:to>
        <xdr:sp macro="" textlink="">
          <xdr:nvSpPr>
            <xdr:cNvPr id="68617" name="Option Button 9" hidden="1">
              <a:extLst>
                <a:ext uri="{63B3BB69-23CF-44E3-9099-C40C66FF867C}">
                  <a14:compatExt spid="_x0000_s68617"/>
                </a:ext>
                <a:ext uri="{FF2B5EF4-FFF2-40B4-BE49-F238E27FC236}">
                  <a16:creationId xmlns:a16="http://schemas.microsoft.com/office/drawing/2014/main" id="{00000000-0008-0000-0E00-00000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20일</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32</xdr:col>
      <xdr:colOff>73269</xdr:colOff>
      <xdr:row>3</xdr:row>
      <xdr:rowOff>180861</xdr:rowOff>
    </xdr:from>
    <xdr:to>
      <xdr:col>35</xdr:col>
      <xdr:colOff>131884</xdr:colOff>
      <xdr:row>5</xdr:row>
      <xdr:rowOff>100264</xdr:rowOff>
    </xdr:to>
    <xdr:sp macro="" textlink="">
      <xdr:nvSpPr>
        <xdr:cNvPr id="2" name="타원 1">
          <a:extLst>
            <a:ext uri="{FF2B5EF4-FFF2-40B4-BE49-F238E27FC236}">
              <a16:creationId xmlns:a16="http://schemas.microsoft.com/office/drawing/2014/main" id="{00000000-0008-0000-0F00-000002000000}"/>
            </a:ext>
          </a:extLst>
        </xdr:cNvPr>
        <xdr:cNvSpPr/>
      </xdr:nvSpPr>
      <xdr:spPr>
        <a:xfrm>
          <a:off x="5568461" y="620476"/>
          <a:ext cx="608135" cy="146538"/>
        </a:xfrm>
        <a:prstGeom prst="ellipse">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ko-KR" altLang="en-US"/>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74</xdr:row>
      <xdr:rowOff>157656</xdr:rowOff>
    </xdr:from>
    <xdr:to>
      <xdr:col>65</xdr:col>
      <xdr:colOff>129620</xdr:colOff>
      <xdr:row>130</xdr:row>
      <xdr:rowOff>35475</xdr:rowOff>
    </xdr:to>
    <xdr:pic>
      <xdr:nvPicPr>
        <xdr:cNvPr id="2" name="그림 1" descr="기타소득.jpg">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tretch>
          <a:fillRect/>
        </a:stretch>
      </xdr:blipFill>
      <xdr:spPr>
        <a:xfrm>
          <a:off x="0" y="11154104"/>
          <a:ext cx="9037137" cy="1275299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30</xdr:col>
      <xdr:colOff>58616</xdr:colOff>
      <xdr:row>2</xdr:row>
      <xdr:rowOff>5013</xdr:rowOff>
    </xdr:from>
    <xdr:to>
      <xdr:col>33</xdr:col>
      <xdr:colOff>117231</xdr:colOff>
      <xdr:row>3</xdr:row>
      <xdr:rowOff>19667</xdr:rowOff>
    </xdr:to>
    <xdr:sp macro="" textlink="">
      <xdr:nvSpPr>
        <xdr:cNvPr id="2" name="타원 1">
          <a:extLst>
            <a:ext uri="{FF2B5EF4-FFF2-40B4-BE49-F238E27FC236}">
              <a16:creationId xmlns:a16="http://schemas.microsoft.com/office/drawing/2014/main" id="{00000000-0008-0000-1300-000002000000}"/>
            </a:ext>
          </a:extLst>
        </xdr:cNvPr>
        <xdr:cNvSpPr/>
      </xdr:nvSpPr>
      <xdr:spPr>
        <a:xfrm>
          <a:off x="5472827" y="305802"/>
          <a:ext cx="600036" cy="150010"/>
        </a:xfrm>
        <a:prstGeom prst="ellipse">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ko-KR" altLang="en-US"/>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19</xdr:col>
      <xdr:colOff>100012</xdr:colOff>
      <xdr:row>11</xdr:row>
      <xdr:rowOff>19051</xdr:rowOff>
    </xdr:from>
    <xdr:to>
      <xdr:col>20</xdr:col>
      <xdr:colOff>54902</xdr:colOff>
      <xdr:row>11</xdr:row>
      <xdr:rowOff>152400</xdr:rowOff>
    </xdr:to>
    <xdr:pic>
      <xdr:nvPicPr>
        <xdr:cNvPr id="2" name="그림 1" descr="16.png">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stretch>
          <a:fillRect/>
        </a:stretch>
      </xdr:blipFill>
      <xdr:spPr>
        <a:xfrm>
          <a:off x="3357562" y="1733551"/>
          <a:ext cx="135865" cy="133349"/>
        </a:xfrm>
        <a:prstGeom prst="rect">
          <a:avLst/>
        </a:prstGeom>
      </xdr:spPr>
    </xdr:pic>
    <xdr:clientData/>
  </xdr:twoCellAnchor>
  <xdr:twoCellAnchor editAs="oneCell">
    <xdr:from>
      <xdr:col>22</xdr:col>
      <xdr:colOff>114300</xdr:colOff>
      <xdr:row>11</xdr:row>
      <xdr:rowOff>4763</xdr:rowOff>
    </xdr:from>
    <xdr:to>
      <xdr:col>23</xdr:col>
      <xdr:colOff>60600</xdr:colOff>
      <xdr:row>11</xdr:row>
      <xdr:rowOff>138713</xdr:rowOff>
    </xdr:to>
    <xdr:pic>
      <xdr:nvPicPr>
        <xdr:cNvPr id="4" name="그림 3" descr="17.png">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2" cstate="print"/>
        <a:stretch>
          <a:fillRect/>
        </a:stretch>
      </xdr:blipFill>
      <xdr:spPr>
        <a:xfrm>
          <a:off x="3914775" y="1719263"/>
          <a:ext cx="136800" cy="133950"/>
        </a:xfrm>
        <a:prstGeom prst="rect">
          <a:avLst/>
        </a:prstGeom>
      </xdr:spPr>
    </xdr:pic>
    <xdr:clientData/>
  </xdr:twoCellAnchor>
  <xdr:twoCellAnchor editAs="oneCell">
    <xdr:from>
      <xdr:col>25</xdr:col>
      <xdr:colOff>109538</xdr:colOff>
      <xdr:row>11</xdr:row>
      <xdr:rowOff>9526</xdr:rowOff>
    </xdr:from>
    <xdr:to>
      <xdr:col>26</xdr:col>
      <xdr:colOff>76956</xdr:colOff>
      <xdr:row>11</xdr:row>
      <xdr:rowOff>142726</xdr:rowOff>
    </xdr:to>
    <xdr:pic>
      <xdr:nvPicPr>
        <xdr:cNvPr id="5" name="그림 4" descr="18.png">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3" cstate="print"/>
        <a:stretch>
          <a:fillRect/>
        </a:stretch>
      </xdr:blipFill>
      <xdr:spPr>
        <a:xfrm>
          <a:off x="4452938" y="1724026"/>
          <a:ext cx="138868" cy="133200"/>
        </a:xfrm>
        <a:prstGeom prst="rect">
          <a:avLst/>
        </a:prstGeom>
      </xdr:spPr>
    </xdr:pic>
    <xdr:clientData/>
  </xdr:twoCellAnchor>
  <xdr:twoCellAnchor editAs="oneCell">
    <xdr:from>
      <xdr:col>28</xdr:col>
      <xdr:colOff>23813</xdr:colOff>
      <xdr:row>11</xdr:row>
      <xdr:rowOff>9525</xdr:rowOff>
    </xdr:from>
    <xdr:to>
      <xdr:col>28</xdr:col>
      <xdr:colOff>159847</xdr:colOff>
      <xdr:row>11</xdr:row>
      <xdr:rowOff>142725</xdr:rowOff>
    </xdr:to>
    <xdr:pic>
      <xdr:nvPicPr>
        <xdr:cNvPr id="6" name="그림 5" descr="19.png">
          <a:extLst>
            <a:ext uri="{FF2B5EF4-FFF2-40B4-BE49-F238E27FC236}">
              <a16:creationId xmlns:a16="http://schemas.microsoft.com/office/drawing/2014/main" id="{00000000-0008-0000-1400-000006000000}"/>
            </a:ext>
          </a:extLst>
        </xdr:cNvPr>
        <xdr:cNvPicPr>
          <a:picLocks noChangeAspect="1"/>
        </xdr:cNvPicPr>
      </xdr:nvPicPr>
      <xdr:blipFill>
        <a:blip xmlns:r="http://schemas.openxmlformats.org/officeDocument/2006/relationships" r:embed="rId4" cstate="print"/>
        <a:stretch>
          <a:fillRect/>
        </a:stretch>
      </xdr:blipFill>
      <xdr:spPr>
        <a:xfrm>
          <a:off x="4910138" y="1724025"/>
          <a:ext cx="136034" cy="133200"/>
        </a:xfrm>
        <a:prstGeom prst="rect">
          <a:avLst/>
        </a:prstGeom>
      </xdr:spPr>
    </xdr:pic>
    <xdr:clientData/>
  </xdr:twoCellAnchor>
  <xdr:twoCellAnchor editAs="oneCell">
    <xdr:from>
      <xdr:col>31</xdr:col>
      <xdr:colOff>28576</xdr:colOff>
      <xdr:row>11</xdr:row>
      <xdr:rowOff>19049</xdr:rowOff>
    </xdr:from>
    <xdr:to>
      <xdr:col>31</xdr:col>
      <xdr:colOff>164551</xdr:colOff>
      <xdr:row>11</xdr:row>
      <xdr:rowOff>152249</xdr:rowOff>
    </xdr:to>
    <xdr:pic>
      <xdr:nvPicPr>
        <xdr:cNvPr id="7" name="그림 6" descr="20.png">
          <a:extLst>
            <a:ext uri="{FF2B5EF4-FFF2-40B4-BE49-F238E27FC236}">
              <a16:creationId xmlns:a16="http://schemas.microsoft.com/office/drawing/2014/main" id="{00000000-0008-0000-1400-000007000000}"/>
            </a:ext>
          </a:extLst>
        </xdr:cNvPr>
        <xdr:cNvPicPr>
          <a:picLocks noChangeAspect="1"/>
        </xdr:cNvPicPr>
      </xdr:nvPicPr>
      <xdr:blipFill>
        <a:blip xmlns:r="http://schemas.openxmlformats.org/officeDocument/2006/relationships" r:embed="rId5" cstate="print"/>
        <a:stretch>
          <a:fillRect/>
        </a:stretch>
      </xdr:blipFill>
      <xdr:spPr>
        <a:xfrm>
          <a:off x="5457826" y="1733549"/>
          <a:ext cx="135975" cy="133200"/>
        </a:xfrm>
        <a:prstGeom prst="rect">
          <a:avLst/>
        </a:prstGeom>
      </xdr:spPr>
    </xdr:pic>
    <xdr:clientData/>
  </xdr:twoCellAnchor>
  <xdr:twoCellAnchor editAs="oneCell">
    <xdr:from>
      <xdr:col>34</xdr:col>
      <xdr:colOff>28575</xdr:colOff>
      <xdr:row>11</xdr:row>
      <xdr:rowOff>23812</xdr:rowOff>
    </xdr:from>
    <xdr:to>
      <xdr:col>34</xdr:col>
      <xdr:colOff>161775</xdr:colOff>
      <xdr:row>11</xdr:row>
      <xdr:rowOff>157012</xdr:rowOff>
    </xdr:to>
    <xdr:pic>
      <xdr:nvPicPr>
        <xdr:cNvPr id="8" name="그림 7" descr="21.png">
          <a:extLst>
            <a:ext uri="{FF2B5EF4-FFF2-40B4-BE49-F238E27FC236}">
              <a16:creationId xmlns:a16="http://schemas.microsoft.com/office/drawing/2014/main" id="{00000000-0008-0000-1400-000008000000}"/>
            </a:ext>
          </a:extLst>
        </xdr:cNvPr>
        <xdr:cNvPicPr>
          <a:picLocks noChangeAspect="1"/>
        </xdr:cNvPicPr>
      </xdr:nvPicPr>
      <xdr:blipFill>
        <a:blip xmlns:r="http://schemas.openxmlformats.org/officeDocument/2006/relationships" r:embed="rId6" cstate="print"/>
        <a:stretch>
          <a:fillRect/>
        </a:stretch>
      </xdr:blipFill>
      <xdr:spPr>
        <a:xfrm>
          <a:off x="6000750" y="1738312"/>
          <a:ext cx="133200" cy="133200"/>
        </a:xfrm>
        <a:prstGeom prst="rect">
          <a:avLst/>
        </a:prstGeom>
      </xdr:spPr>
    </xdr:pic>
    <xdr:clientData/>
  </xdr:twoCellAnchor>
  <xdr:twoCellAnchor editAs="oneCell">
    <xdr:from>
      <xdr:col>0</xdr:col>
      <xdr:colOff>28575</xdr:colOff>
      <xdr:row>10</xdr:row>
      <xdr:rowOff>57151</xdr:rowOff>
    </xdr:from>
    <xdr:to>
      <xdr:col>2</xdr:col>
      <xdr:colOff>67491</xdr:colOff>
      <xdr:row>10</xdr:row>
      <xdr:rowOff>238125</xdr:rowOff>
    </xdr:to>
    <xdr:pic>
      <xdr:nvPicPr>
        <xdr:cNvPr id="9" name="그림 8" descr="2.png">
          <a:extLst>
            <a:ext uri="{FF2B5EF4-FFF2-40B4-BE49-F238E27FC236}">
              <a16:creationId xmlns:a16="http://schemas.microsoft.com/office/drawing/2014/main" id="{00000000-0008-0000-1400-000009000000}"/>
            </a:ext>
          </a:extLst>
        </xdr:cNvPr>
        <xdr:cNvPicPr>
          <a:picLocks noChangeAspect="1"/>
        </xdr:cNvPicPr>
      </xdr:nvPicPr>
      <xdr:blipFill>
        <a:blip xmlns:r="http://schemas.openxmlformats.org/officeDocument/2006/relationships" r:embed="rId7" cstate="print"/>
        <a:stretch>
          <a:fillRect/>
        </a:stretch>
      </xdr:blipFill>
      <xdr:spPr>
        <a:xfrm>
          <a:off x="28575" y="2247901"/>
          <a:ext cx="191316" cy="180974"/>
        </a:xfrm>
        <a:prstGeom prst="rect">
          <a:avLst/>
        </a:prstGeom>
      </xdr:spPr>
    </xdr:pic>
    <xdr:clientData/>
  </xdr:twoCellAnchor>
  <xdr:twoCellAnchor editAs="oneCell">
    <xdr:from>
      <xdr:col>0</xdr:col>
      <xdr:colOff>133351</xdr:colOff>
      <xdr:row>5</xdr:row>
      <xdr:rowOff>57149</xdr:rowOff>
    </xdr:from>
    <xdr:to>
      <xdr:col>2</xdr:col>
      <xdr:colOff>85725</xdr:colOff>
      <xdr:row>5</xdr:row>
      <xdr:rowOff>243014</xdr:rowOff>
    </xdr:to>
    <xdr:pic>
      <xdr:nvPicPr>
        <xdr:cNvPr id="13" name="그림 12" descr="1.png">
          <a:extLst>
            <a:ext uri="{FF2B5EF4-FFF2-40B4-BE49-F238E27FC236}">
              <a16:creationId xmlns:a16="http://schemas.microsoft.com/office/drawing/2014/main" id="{00000000-0008-0000-1400-00000D000000}"/>
            </a:ext>
          </a:extLst>
        </xdr:cNvPr>
        <xdr:cNvPicPr>
          <a:picLocks noChangeAspect="1"/>
        </xdr:cNvPicPr>
      </xdr:nvPicPr>
      <xdr:blipFill>
        <a:blip xmlns:r="http://schemas.openxmlformats.org/officeDocument/2006/relationships" r:embed="rId8" cstate="print"/>
        <a:stretch>
          <a:fillRect/>
        </a:stretch>
      </xdr:blipFill>
      <xdr:spPr>
        <a:xfrm>
          <a:off x="133351" y="1914524"/>
          <a:ext cx="180974" cy="185865"/>
        </a:xfrm>
        <a:prstGeom prst="rect">
          <a:avLst/>
        </a:prstGeom>
      </xdr:spPr>
    </xdr:pic>
    <xdr:clientData/>
  </xdr:twoCellAnchor>
  <xdr:twoCellAnchor editAs="oneCell">
    <xdr:from>
      <xdr:col>23</xdr:col>
      <xdr:colOff>90487</xdr:colOff>
      <xdr:row>40</xdr:row>
      <xdr:rowOff>57151</xdr:rowOff>
    </xdr:from>
    <xdr:to>
      <xdr:col>24</xdr:col>
      <xdr:colOff>35852</xdr:colOff>
      <xdr:row>41</xdr:row>
      <xdr:rowOff>38100</xdr:rowOff>
    </xdr:to>
    <xdr:pic>
      <xdr:nvPicPr>
        <xdr:cNvPr id="14" name="그림 13" descr="16.png">
          <a:extLst>
            <a:ext uri="{FF2B5EF4-FFF2-40B4-BE49-F238E27FC236}">
              <a16:creationId xmlns:a16="http://schemas.microsoft.com/office/drawing/2014/main" id="{00000000-0008-0000-1400-00000E000000}"/>
            </a:ext>
          </a:extLst>
        </xdr:cNvPr>
        <xdr:cNvPicPr>
          <a:picLocks noChangeAspect="1"/>
        </xdr:cNvPicPr>
      </xdr:nvPicPr>
      <xdr:blipFill>
        <a:blip xmlns:r="http://schemas.openxmlformats.org/officeDocument/2006/relationships" r:embed="rId1" cstate="print"/>
        <a:stretch>
          <a:fillRect/>
        </a:stretch>
      </xdr:blipFill>
      <xdr:spPr>
        <a:xfrm>
          <a:off x="3738562" y="8020051"/>
          <a:ext cx="135865" cy="13334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47625</xdr:colOff>
          <xdr:row>44</xdr:row>
          <xdr:rowOff>38100</xdr:rowOff>
        </xdr:from>
        <xdr:to>
          <xdr:col>35</xdr:col>
          <xdr:colOff>152400</xdr:colOff>
          <xdr:row>51</xdr:row>
          <xdr:rowOff>0</xdr:rowOff>
        </xdr:to>
        <xdr:pic>
          <xdr:nvPicPr>
            <xdr:cNvPr id="4569" name="Picture 473">
              <a:extLst>
                <a:ext uri="{FF2B5EF4-FFF2-40B4-BE49-F238E27FC236}">
                  <a16:creationId xmlns:a16="http://schemas.microsoft.com/office/drawing/2014/main" id="{00000000-0008-0000-1400-0000D9110000}"/>
                </a:ext>
              </a:extLst>
            </xdr:cNvPr>
            <xdr:cNvPicPr>
              <a:picLocks noChangeAspect="1" noChangeArrowheads="1"/>
              <a:extLst>
                <a:ext uri="{84589F7E-364E-4C9E-8A38-B11213B215E9}">
                  <a14:cameraTool cellRange="$AR$47:$BA$54" spid="_x0000_s4604"/>
                </a:ext>
              </a:extLst>
            </xdr:cNvPicPr>
          </xdr:nvPicPr>
          <xdr:blipFill>
            <a:blip xmlns:r="http://schemas.openxmlformats.org/officeDocument/2006/relationships" r:embed="rId9"/>
            <a:srcRect/>
            <a:stretch>
              <a:fillRect/>
            </a:stretch>
          </xdr:blipFill>
          <xdr:spPr bwMode="auto">
            <a:xfrm>
              <a:off x="104775" y="8239125"/>
              <a:ext cx="6162675" cy="14382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1</xdr:row>
          <xdr:rowOff>0</xdr:rowOff>
        </xdr:from>
        <xdr:to>
          <xdr:col>10</xdr:col>
          <xdr:colOff>466725</xdr:colOff>
          <xdr:row>2</xdr:row>
          <xdr:rowOff>219075</xdr:rowOff>
        </xdr:to>
        <xdr:sp macro="" textlink="">
          <xdr:nvSpPr>
            <xdr:cNvPr id="10241" name="Group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원천세부담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xdr:row>
          <xdr:rowOff>104775</xdr:rowOff>
        </xdr:from>
        <xdr:to>
          <xdr:col>9</xdr:col>
          <xdr:colOff>762000</xdr:colOff>
          <xdr:row>2</xdr:row>
          <xdr:rowOff>142875</xdr:rowOff>
        </xdr:to>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소득자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866775</xdr:colOff>
          <xdr:row>1</xdr:row>
          <xdr:rowOff>114300</xdr:rowOff>
        </xdr:from>
        <xdr:to>
          <xdr:col>10</xdr:col>
          <xdr:colOff>371475</xdr:colOff>
          <xdr:row>2</xdr:row>
          <xdr:rowOff>152400</xdr:rowOff>
        </xdr:to>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사업자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0</xdr:row>
          <xdr:rowOff>152400</xdr:rowOff>
        </xdr:from>
        <xdr:to>
          <xdr:col>22</xdr:col>
          <xdr:colOff>1190625</xdr:colOff>
          <xdr:row>3</xdr:row>
          <xdr:rowOff>47625</xdr:rowOff>
        </xdr:to>
        <xdr:sp macro="" textlink="">
          <xdr:nvSpPr>
            <xdr:cNvPr id="10252" name="Group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지급일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xdr:row>
          <xdr:rowOff>76200</xdr:rowOff>
        </xdr:from>
        <xdr:to>
          <xdr:col>18</xdr:col>
          <xdr:colOff>1000125</xdr:colOff>
          <xdr:row>2</xdr:row>
          <xdr:rowOff>114300</xdr:rowOff>
        </xdr:to>
        <xdr:sp macro="" textlink="">
          <xdr:nvSpPr>
            <xdr:cNvPr id="10253" name="Option Button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해당월 말일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1114425</xdr:colOff>
          <xdr:row>1</xdr:row>
          <xdr:rowOff>76200</xdr:rowOff>
        </xdr:from>
        <xdr:to>
          <xdr:col>19</xdr:col>
          <xdr:colOff>666750</xdr:colOff>
          <xdr:row>2</xdr:row>
          <xdr:rowOff>114300</xdr:rowOff>
        </xdr:to>
        <xdr:sp macro="" textlink="">
          <xdr:nvSpPr>
            <xdr:cNvPr id="10254" name="Option Button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xdr:row>
          <xdr:rowOff>76200</xdr:rowOff>
        </xdr:from>
        <xdr:to>
          <xdr:col>21</xdr:col>
          <xdr:colOff>238125</xdr:colOff>
          <xdr:row>2</xdr:row>
          <xdr:rowOff>114300</xdr:rowOff>
        </xdr:to>
        <xdr:sp macro="" textlink="">
          <xdr:nvSpPr>
            <xdr:cNvPr id="10255" name="Option Button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390525</xdr:colOff>
          <xdr:row>1</xdr:row>
          <xdr:rowOff>76200</xdr:rowOff>
        </xdr:from>
        <xdr:to>
          <xdr:col>22</xdr:col>
          <xdr:colOff>114300</xdr:colOff>
          <xdr:row>2</xdr:row>
          <xdr:rowOff>114300</xdr:rowOff>
        </xdr:to>
        <xdr:sp macro="" textlink="">
          <xdr:nvSpPr>
            <xdr:cNvPr id="10256" name="Option Button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xdr:row>
          <xdr:rowOff>76200</xdr:rowOff>
        </xdr:from>
        <xdr:to>
          <xdr:col>22</xdr:col>
          <xdr:colOff>1076325</xdr:colOff>
          <xdr:row>2</xdr:row>
          <xdr:rowOff>114300</xdr:rowOff>
        </xdr:to>
        <xdr:sp macro="" textlink="">
          <xdr:nvSpPr>
            <xdr:cNvPr id="10257" name="Option Button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20일</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85725</xdr:colOff>
      <xdr:row>9</xdr:row>
      <xdr:rowOff>85725</xdr:rowOff>
    </xdr:from>
    <xdr:to>
      <xdr:col>6</xdr:col>
      <xdr:colOff>819150</xdr:colOff>
      <xdr:row>89</xdr:row>
      <xdr:rowOff>94487</xdr:rowOff>
    </xdr:to>
    <xdr:pic>
      <xdr:nvPicPr>
        <xdr:cNvPr id="3" name="그림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50" y="1800225"/>
          <a:ext cx="9705975" cy="137247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1</xdr:row>
          <xdr:rowOff>0</xdr:rowOff>
        </xdr:from>
        <xdr:to>
          <xdr:col>10</xdr:col>
          <xdr:colOff>466725</xdr:colOff>
          <xdr:row>2</xdr:row>
          <xdr:rowOff>219075</xdr:rowOff>
        </xdr:to>
        <xdr:sp macro="" textlink="">
          <xdr:nvSpPr>
            <xdr:cNvPr id="57345" name="Group Box 1" hidden="1">
              <a:extLst>
                <a:ext uri="{63B3BB69-23CF-44E3-9099-C40C66FF867C}">
                  <a14:compatExt spid="_x0000_s57345"/>
                </a:ext>
                <a:ext uri="{FF2B5EF4-FFF2-40B4-BE49-F238E27FC236}">
                  <a16:creationId xmlns:a16="http://schemas.microsoft.com/office/drawing/2014/main" id="{00000000-0008-0000-0300-000001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원천세부담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xdr:row>
          <xdr:rowOff>104775</xdr:rowOff>
        </xdr:from>
        <xdr:to>
          <xdr:col>9</xdr:col>
          <xdr:colOff>762000</xdr:colOff>
          <xdr:row>2</xdr:row>
          <xdr:rowOff>142875</xdr:rowOff>
        </xdr:to>
        <xdr:sp macro="" textlink="">
          <xdr:nvSpPr>
            <xdr:cNvPr id="57346" name="Option Button 2" hidden="1">
              <a:extLst>
                <a:ext uri="{63B3BB69-23CF-44E3-9099-C40C66FF867C}">
                  <a14:compatExt spid="_x0000_s57346"/>
                </a:ext>
                <a:ext uri="{FF2B5EF4-FFF2-40B4-BE49-F238E27FC236}">
                  <a16:creationId xmlns:a16="http://schemas.microsoft.com/office/drawing/2014/main" id="{00000000-0008-0000-0300-00000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소득자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866775</xdr:colOff>
          <xdr:row>1</xdr:row>
          <xdr:rowOff>114300</xdr:rowOff>
        </xdr:from>
        <xdr:to>
          <xdr:col>10</xdr:col>
          <xdr:colOff>371475</xdr:colOff>
          <xdr:row>2</xdr:row>
          <xdr:rowOff>152400</xdr:rowOff>
        </xdr:to>
        <xdr:sp macro="" textlink="">
          <xdr:nvSpPr>
            <xdr:cNvPr id="57347" name="Option Button 3" hidden="1">
              <a:extLst>
                <a:ext uri="{63B3BB69-23CF-44E3-9099-C40C66FF867C}">
                  <a14:compatExt spid="_x0000_s57347"/>
                </a:ext>
                <a:ext uri="{FF2B5EF4-FFF2-40B4-BE49-F238E27FC236}">
                  <a16:creationId xmlns:a16="http://schemas.microsoft.com/office/drawing/2014/main" id="{00000000-0008-0000-0300-00000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사업자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0</xdr:row>
          <xdr:rowOff>152400</xdr:rowOff>
        </xdr:from>
        <xdr:to>
          <xdr:col>22</xdr:col>
          <xdr:colOff>1190625</xdr:colOff>
          <xdr:row>3</xdr:row>
          <xdr:rowOff>47625</xdr:rowOff>
        </xdr:to>
        <xdr:sp macro="" textlink="">
          <xdr:nvSpPr>
            <xdr:cNvPr id="57348" name="Group Box 4" hidden="1">
              <a:extLst>
                <a:ext uri="{63B3BB69-23CF-44E3-9099-C40C66FF867C}">
                  <a14:compatExt spid="_x0000_s57348"/>
                </a:ext>
                <a:ext uri="{FF2B5EF4-FFF2-40B4-BE49-F238E27FC236}">
                  <a16:creationId xmlns:a16="http://schemas.microsoft.com/office/drawing/2014/main" id="{00000000-0008-0000-0300-000004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지급일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xdr:row>
          <xdr:rowOff>76200</xdr:rowOff>
        </xdr:from>
        <xdr:to>
          <xdr:col>18</xdr:col>
          <xdr:colOff>1000125</xdr:colOff>
          <xdr:row>2</xdr:row>
          <xdr:rowOff>114300</xdr:rowOff>
        </xdr:to>
        <xdr:sp macro="" textlink="">
          <xdr:nvSpPr>
            <xdr:cNvPr id="57349" name="Option Button 5" hidden="1">
              <a:extLst>
                <a:ext uri="{63B3BB69-23CF-44E3-9099-C40C66FF867C}">
                  <a14:compatExt spid="_x0000_s57349"/>
                </a:ext>
                <a:ext uri="{FF2B5EF4-FFF2-40B4-BE49-F238E27FC236}">
                  <a16:creationId xmlns:a16="http://schemas.microsoft.com/office/drawing/2014/main" id="{00000000-0008-0000-0300-00000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해당월 말일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1114425</xdr:colOff>
          <xdr:row>1</xdr:row>
          <xdr:rowOff>76200</xdr:rowOff>
        </xdr:from>
        <xdr:to>
          <xdr:col>19</xdr:col>
          <xdr:colOff>666750</xdr:colOff>
          <xdr:row>2</xdr:row>
          <xdr:rowOff>114300</xdr:rowOff>
        </xdr:to>
        <xdr:sp macro="" textlink="">
          <xdr:nvSpPr>
            <xdr:cNvPr id="57350" name="Option Button 6" hidden="1">
              <a:extLst>
                <a:ext uri="{63B3BB69-23CF-44E3-9099-C40C66FF867C}">
                  <a14:compatExt spid="_x0000_s57350"/>
                </a:ext>
                <a:ext uri="{FF2B5EF4-FFF2-40B4-BE49-F238E27FC236}">
                  <a16:creationId xmlns:a16="http://schemas.microsoft.com/office/drawing/2014/main" id="{00000000-0008-0000-0300-00000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xdr:row>
          <xdr:rowOff>76200</xdr:rowOff>
        </xdr:from>
        <xdr:to>
          <xdr:col>21</xdr:col>
          <xdr:colOff>238125</xdr:colOff>
          <xdr:row>2</xdr:row>
          <xdr:rowOff>114300</xdr:rowOff>
        </xdr:to>
        <xdr:sp macro="" textlink="">
          <xdr:nvSpPr>
            <xdr:cNvPr id="57351" name="Option Button 7" hidden="1">
              <a:extLst>
                <a:ext uri="{63B3BB69-23CF-44E3-9099-C40C66FF867C}">
                  <a14:compatExt spid="_x0000_s57351"/>
                </a:ext>
                <a:ext uri="{FF2B5EF4-FFF2-40B4-BE49-F238E27FC236}">
                  <a16:creationId xmlns:a16="http://schemas.microsoft.com/office/drawing/2014/main" id="{00000000-0008-0000-0300-00000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390525</xdr:colOff>
          <xdr:row>1</xdr:row>
          <xdr:rowOff>76200</xdr:rowOff>
        </xdr:from>
        <xdr:to>
          <xdr:col>22</xdr:col>
          <xdr:colOff>114300</xdr:colOff>
          <xdr:row>2</xdr:row>
          <xdr:rowOff>114300</xdr:rowOff>
        </xdr:to>
        <xdr:sp macro="" textlink="">
          <xdr:nvSpPr>
            <xdr:cNvPr id="57352" name="Option Button 8" hidden="1">
              <a:extLst>
                <a:ext uri="{63B3BB69-23CF-44E3-9099-C40C66FF867C}">
                  <a14:compatExt spid="_x0000_s57352"/>
                </a:ext>
                <a:ext uri="{FF2B5EF4-FFF2-40B4-BE49-F238E27FC236}">
                  <a16:creationId xmlns:a16="http://schemas.microsoft.com/office/drawing/2014/main" id="{00000000-0008-0000-03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xdr:row>
          <xdr:rowOff>76200</xdr:rowOff>
        </xdr:from>
        <xdr:to>
          <xdr:col>22</xdr:col>
          <xdr:colOff>1076325</xdr:colOff>
          <xdr:row>2</xdr:row>
          <xdr:rowOff>114300</xdr:rowOff>
        </xdr:to>
        <xdr:sp macro="" textlink="">
          <xdr:nvSpPr>
            <xdr:cNvPr id="57353" name="Option Button 9" hidden="1">
              <a:extLst>
                <a:ext uri="{63B3BB69-23CF-44E3-9099-C40C66FF867C}">
                  <a14:compatExt spid="_x0000_s57353"/>
                </a:ext>
                <a:ext uri="{FF2B5EF4-FFF2-40B4-BE49-F238E27FC236}">
                  <a16:creationId xmlns:a16="http://schemas.microsoft.com/office/drawing/2014/main" id="{00000000-0008-0000-0300-00000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20일</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1</xdr:row>
          <xdr:rowOff>0</xdr:rowOff>
        </xdr:from>
        <xdr:to>
          <xdr:col>10</xdr:col>
          <xdr:colOff>466725</xdr:colOff>
          <xdr:row>2</xdr:row>
          <xdr:rowOff>219075</xdr:rowOff>
        </xdr:to>
        <xdr:sp macro="" textlink="">
          <xdr:nvSpPr>
            <xdr:cNvPr id="58369" name="Group Box 1" hidden="1">
              <a:extLst>
                <a:ext uri="{63B3BB69-23CF-44E3-9099-C40C66FF867C}">
                  <a14:compatExt spid="_x0000_s58369"/>
                </a:ext>
                <a:ext uri="{FF2B5EF4-FFF2-40B4-BE49-F238E27FC236}">
                  <a16:creationId xmlns:a16="http://schemas.microsoft.com/office/drawing/2014/main" id="{00000000-0008-0000-0400-000001E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원천세부담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xdr:row>
          <xdr:rowOff>104775</xdr:rowOff>
        </xdr:from>
        <xdr:to>
          <xdr:col>9</xdr:col>
          <xdr:colOff>762000</xdr:colOff>
          <xdr:row>2</xdr:row>
          <xdr:rowOff>142875</xdr:rowOff>
        </xdr:to>
        <xdr:sp macro="" textlink="">
          <xdr:nvSpPr>
            <xdr:cNvPr id="58370" name="Option Button 2" hidden="1">
              <a:extLst>
                <a:ext uri="{63B3BB69-23CF-44E3-9099-C40C66FF867C}">
                  <a14:compatExt spid="_x0000_s58370"/>
                </a:ext>
                <a:ext uri="{FF2B5EF4-FFF2-40B4-BE49-F238E27FC236}">
                  <a16:creationId xmlns:a16="http://schemas.microsoft.com/office/drawing/2014/main" id="{00000000-0008-0000-0400-00000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소득자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866775</xdr:colOff>
          <xdr:row>1</xdr:row>
          <xdr:rowOff>114300</xdr:rowOff>
        </xdr:from>
        <xdr:to>
          <xdr:col>10</xdr:col>
          <xdr:colOff>371475</xdr:colOff>
          <xdr:row>2</xdr:row>
          <xdr:rowOff>152400</xdr:rowOff>
        </xdr:to>
        <xdr:sp macro="" textlink="">
          <xdr:nvSpPr>
            <xdr:cNvPr id="58371" name="Option Button 3" hidden="1">
              <a:extLst>
                <a:ext uri="{63B3BB69-23CF-44E3-9099-C40C66FF867C}">
                  <a14:compatExt spid="_x0000_s58371"/>
                </a:ext>
                <a:ext uri="{FF2B5EF4-FFF2-40B4-BE49-F238E27FC236}">
                  <a16:creationId xmlns:a16="http://schemas.microsoft.com/office/drawing/2014/main" id="{00000000-0008-0000-0400-00000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사업자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0</xdr:row>
          <xdr:rowOff>152400</xdr:rowOff>
        </xdr:from>
        <xdr:to>
          <xdr:col>22</xdr:col>
          <xdr:colOff>1190625</xdr:colOff>
          <xdr:row>3</xdr:row>
          <xdr:rowOff>47625</xdr:rowOff>
        </xdr:to>
        <xdr:sp macro="" textlink="">
          <xdr:nvSpPr>
            <xdr:cNvPr id="58372" name="Group Box 4" hidden="1">
              <a:extLst>
                <a:ext uri="{63B3BB69-23CF-44E3-9099-C40C66FF867C}">
                  <a14:compatExt spid="_x0000_s58372"/>
                </a:ext>
                <a:ext uri="{FF2B5EF4-FFF2-40B4-BE49-F238E27FC236}">
                  <a16:creationId xmlns:a16="http://schemas.microsoft.com/office/drawing/2014/main" id="{00000000-0008-0000-0400-000004E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지급일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xdr:row>
          <xdr:rowOff>76200</xdr:rowOff>
        </xdr:from>
        <xdr:to>
          <xdr:col>18</xdr:col>
          <xdr:colOff>1000125</xdr:colOff>
          <xdr:row>2</xdr:row>
          <xdr:rowOff>114300</xdr:rowOff>
        </xdr:to>
        <xdr:sp macro="" textlink="">
          <xdr:nvSpPr>
            <xdr:cNvPr id="58373" name="Option Button 5" hidden="1">
              <a:extLst>
                <a:ext uri="{63B3BB69-23CF-44E3-9099-C40C66FF867C}">
                  <a14:compatExt spid="_x0000_s58373"/>
                </a:ext>
                <a:ext uri="{FF2B5EF4-FFF2-40B4-BE49-F238E27FC236}">
                  <a16:creationId xmlns:a16="http://schemas.microsoft.com/office/drawing/2014/main" id="{00000000-0008-0000-0400-00000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해당월 말일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1114425</xdr:colOff>
          <xdr:row>1</xdr:row>
          <xdr:rowOff>76200</xdr:rowOff>
        </xdr:from>
        <xdr:to>
          <xdr:col>19</xdr:col>
          <xdr:colOff>666750</xdr:colOff>
          <xdr:row>2</xdr:row>
          <xdr:rowOff>114300</xdr:rowOff>
        </xdr:to>
        <xdr:sp macro="" textlink="">
          <xdr:nvSpPr>
            <xdr:cNvPr id="58374" name="Option Button 6" hidden="1">
              <a:extLst>
                <a:ext uri="{63B3BB69-23CF-44E3-9099-C40C66FF867C}">
                  <a14:compatExt spid="_x0000_s58374"/>
                </a:ext>
                <a:ext uri="{FF2B5EF4-FFF2-40B4-BE49-F238E27FC236}">
                  <a16:creationId xmlns:a16="http://schemas.microsoft.com/office/drawing/2014/main" id="{00000000-0008-0000-0400-00000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xdr:row>
          <xdr:rowOff>76200</xdr:rowOff>
        </xdr:from>
        <xdr:to>
          <xdr:col>21</xdr:col>
          <xdr:colOff>238125</xdr:colOff>
          <xdr:row>2</xdr:row>
          <xdr:rowOff>114300</xdr:rowOff>
        </xdr:to>
        <xdr:sp macro="" textlink="">
          <xdr:nvSpPr>
            <xdr:cNvPr id="58375" name="Option Button 7" hidden="1">
              <a:extLst>
                <a:ext uri="{63B3BB69-23CF-44E3-9099-C40C66FF867C}">
                  <a14:compatExt spid="_x0000_s58375"/>
                </a:ext>
                <a:ext uri="{FF2B5EF4-FFF2-40B4-BE49-F238E27FC236}">
                  <a16:creationId xmlns:a16="http://schemas.microsoft.com/office/drawing/2014/main" id="{00000000-0008-0000-0400-00000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390525</xdr:colOff>
          <xdr:row>1</xdr:row>
          <xdr:rowOff>76200</xdr:rowOff>
        </xdr:from>
        <xdr:to>
          <xdr:col>22</xdr:col>
          <xdr:colOff>114300</xdr:colOff>
          <xdr:row>2</xdr:row>
          <xdr:rowOff>114300</xdr:rowOff>
        </xdr:to>
        <xdr:sp macro="" textlink="">
          <xdr:nvSpPr>
            <xdr:cNvPr id="58376" name="Option Button 8" hidden="1">
              <a:extLst>
                <a:ext uri="{63B3BB69-23CF-44E3-9099-C40C66FF867C}">
                  <a14:compatExt spid="_x0000_s58376"/>
                </a:ext>
                <a:ext uri="{FF2B5EF4-FFF2-40B4-BE49-F238E27FC236}">
                  <a16:creationId xmlns:a16="http://schemas.microsoft.com/office/drawing/2014/main" id="{00000000-0008-0000-0400-00000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xdr:row>
          <xdr:rowOff>76200</xdr:rowOff>
        </xdr:from>
        <xdr:to>
          <xdr:col>22</xdr:col>
          <xdr:colOff>1076325</xdr:colOff>
          <xdr:row>2</xdr:row>
          <xdr:rowOff>114300</xdr:rowOff>
        </xdr:to>
        <xdr:sp macro="" textlink="">
          <xdr:nvSpPr>
            <xdr:cNvPr id="58377" name="Option Button 9" hidden="1">
              <a:extLst>
                <a:ext uri="{63B3BB69-23CF-44E3-9099-C40C66FF867C}">
                  <a14:compatExt spid="_x0000_s58377"/>
                </a:ext>
                <a:ext uri="{FF2B5EF4-FFF2-40B4-BE49-F238E27FC236}">
                  <a16:creationId xmlns:a16="http://schemas.microsoft.com/office/drawing/2014/main" id="{00000000-0008-0000-0400-00000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20일</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1</xdr:row>
          <xdr:rowOff>0</xdr:rowOff>
        </xdr:from>
        <xdr:to>
          <xdr:col>10</xdr:col>
          <xdr:colOff>466725</xdr:colOff>
          <xdr:row>2</xdr:row>
          <xdr:rowOff>219075</xdr:rowOff>
        </xdr:to>
        <xdr:sp macro="" textlink="">
          <xdr:nvSpPr>
            <xdr:cNvPr id="59393" name="Group Box 1" hidden="1">
              <a:extLst>
                <a:ext uri="{63B3BB69-23CF-44E3-9099-C40C66FF867C}">
                  <a14:compatExt spid="_x0000_s59393"/>
                </a:ext>
                <a:ext uri="{FF2B5EF4-FFF2-40B4-BE49-F238E27FC236}">
                  <a16:creationId xmlns:a16="http://schemas.microsoft.com/office/drawing/2014/main" id="{00000000-0008-0000-0500-000001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원천세부담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xdr:row>
          <xdr:rowOff>104775</xdr:rowOff>
        </xdr:from>
        <xdr:to>
          <xdr:col>9</xdr:col>
          <xdr:colOff>762000</xdr:colOff>
          <xdr:row>2</xdr:row>
          <xdr:rowOff>142875</xdr:rowOff>
        </xdr:to>
        <xdr:sp macro="" textlink="">
          <xdr:nvSpPr>
            <xdr:cNvPr id="59394" name="Option Button 2" hidden="1">
              <a:extLst>
                <a:ext uri="{63B3BB69-23CF-44E3-9099-C40C66FF867C}">
                  <a14:compatExt spid="_x0000_s59394"/>
                </a:ext>
                <a:ext uri="{FF2B5EF4-FFF2-40B4-BE49-F238E27FC236}">
                  <a16:creationId xmlns:a16="http://schemas.microsoft.com/office/drawing/2014/main" id="{00000000-0008-0000-0500-00000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소득자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866775</xdr:colOff>
          <xdr:row>1</xdr:row>
          <xdr:rowOff>114300</xdr:rowOff>
        </xdr:from>
        <xdr:to>
          <xdr:col>10</xdr:col>
          <xdr:colOff>371475</xdr:colOff>
          <xdr:row>2</xdr:row>
          <xdr:rowOff>152400</xdr:rowOff>
        </xdr:to>
        <xdr:sp macro="" textlink="">
          <xdr:nvSpPr>
            <xdr:cNvPr id="59395" name="Option Button 3" hidden="1">
              <a:extLst>
                <a:ext uri="{63B3BB69-23CF-44E3-9099-C40C66FF867C}">
                  <a14:compatExt spid="_x0000_s59395"/>
                </a:ext>
                <a:ext uri="{FF2B5EF4-FFF2-40B4-BE49-F238E27FC236}">
                  <a16:creationId xmlns:a16="http://schemas.microsoft.com/office/drawing/2014/main" id="{00000000-0008-0000-0500-00000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사업자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0</xdr:row>
          <xdr:rowOff>152400</xdr:rowOff>
        </xdr:from>
        <xdr:to>
          <xdr:col>22</xdr:col>
          <xdr:colOff>1190625</xdr:colOff>
          <xdr:row>3</xdr:row>
          <xdr:rowOff>47625</xdr:rowOff>
        </xdr:to>
        <xdr:sp macro="" textlink="">
          <xdr:nvSpPr>
            <xdr:cNvPr id="59396" name="Group Box 4" hidden="1">
              <a:extLst>
                <a:ext uri="{63B3BB69-23CF-44E3-9099-C40C66FF867C}">
                  <a14:compatExt spid="_x0000_s59396"/>
                </a:ext>
                <a:ext uri="{FF2B5EF4-FFF2-40B4-BE49-F238E27FC236}">
                  <a16:creationId xmlns:a16="http://schemas.microsoft.com/office/drawing/2014/main" id="{00000000-0008-0000-0500-000004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지급일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xdr:row>
          <xdr:rowOff>76200</xdr:rowOff>
        </xdr:from>
        <xdr:to>
          <xdr:col>18</xdr:col>
          <xdr:colOff>1000125</xdr:colOff>
          <xdr:row>2</xdr:row>
          <xdr:rowOff>114300</xdr:rowOff>
        </xdr:to>
        <xdr:sp macro="" textlink="">
          <xdr:nvSpPr>
            <xdr:cNvPr id="59397" name="Option Button 5" hidden="1">
              <a:extLst>
                <a:ext uri="{63B3BB69-23CF-44E3-9099-C40C66FF867C}">
                  <a14:compatExt spid="_x0000_s59397"/>
                </a:ext>
                <a:ext uri="{FF2B5EF4-FFF2-40B4-BE49-F238E27FC236}">
                  <a16:creationId xmlns:a16="http://schemas.microsoft.com/office/drawing/2014/main" id="{00000000-0008-0000-0500-00000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해당월 말일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1114425</xdr:colOff>
          <xdr:row>1</xdr:row>
          <xdr:rowOff>76200</xdr:rowOff>
        </xdr:from>
        <xdr:to>
          <xdr:col>19</xdr:col>
          <xdr:colOff>666750</xdr:colOff>
          <xdr:row>2</xdr:row>
          <xdr:rowOff>114300</xdr:rowOff>
        </xdr:to>
        <xdr:sp macro="" textlink="">
          <xdr:nvSpPr>
            <xdr:cNvPr id="59398" name="Option Button 6" hidden="1">
              <a:extLst>
                <a:ext uri="{63B3BB69-23CF-44E3-9099-C40C66FF867C}">
                  <a14:compatExt spid="_x0000_s59398"/>
                </a:ext>
                <a:ext uri="{FF2B5EF4-FFF2-40B4-BE49-F238E27FC236}">
                  <a16:creationId xmlns:a16="http://schemas.microsoft.com/office/drawing/2014/main" id="{00000000-0008-0000-0500-00000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xdr:row>
          <xdr:rowOff>76200</xdr:rowOff>
        </xdr:from>
        <xdr:to>
          <xdr:col>21</xdr:col>
          <xdr:colOff>238125</xdr:colOff>
          <xdr:row>2</xdr:row>
          <xdr:rowOff>114300</xdr:rowOff>
        </xdr:to>
        <xdr:sp macro="" textlink="">
          <xdr:nvSpPr>
            <xdr:cNvPr id="59399" name="Option Button 7" hidden="1">
              <a:extLst>
                <a:ext uri="{63B3BB69-23CF-44E3-9099-C40C66FF867C}">
                  <a14:compatExt spid="_x0000_s59399"/>
                </a:ext>
                <a:ext uri="{FF2B5EF4-FFF2-40B4-BE49-F238E27FC236}">
                  <a16:creationId xmlns:a16="http://schemas.microsoft.com/office/drawing/2014/main" id="{00000000-0008-0000-0500-00000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390525</xdr:colOff>
          <xdr:row>1</xdr:row>
          <xdr:rowOff>76200</xdr:rowOff>
        </xdr:from>
        <xdr:to>
          <xdr:col>22</xdr:col>
          <xdr:colOff>114300</xdr:colOff>
          <xdr:row>2</xdr:row>
          <xdr:rowOff>114300</xdr:rowOff>
        </xdr:to>
        <xdr:sp macro="" textlink="">
          <xdr:nvSpPr>
            <xdr:cNvPr id="59400" name="Option Button 8" hidden="1">
              <a:extLst>
                <a:ext uri="{63B3BB69-23CF-44E3-9099-C40C66FF867C}">
                  <a14:compatExt spid="_x0000_s59400"/>
                </a:ext>
                <a:ext uri="{FF2B5EF4-FFF2-40B4-BE49-F238E27FC236}">
                  <a16:creationId xmlns:a16="http://schemas.microsoft.com/office/drawing/2014/main" id="{00000000-0008-0000-0500-00000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xdr:row>
          <xdr:rowOff>76200</xdr:rowOff>
        </xdr:from>
        <xdr:to>
          <xdr:col>22</xdr:col>
          <xdr:colOff>1076325</xdr:colOff>
          <xdr:row>2</xdr:row>
          <xdr:rowOff>114300</xdr:rowOff>
        </xdr:to>
        <xdr:sp macro="" textlink="">
          <xdr:nvSpPr>
            <xdr:cNvPr id="59401" name="Option Button 9" hidden="1">
              <a:extLst>
                <a:ext uri="{63B3BB69-23CF-44E3-9099-C40C66FF867C}">
                  <a14:compatExt spid="_x0000_s59401"/>
                </a:ext>
                <a:ext uri="{FF2B5EF4-FFF2-40B4-BE49-F238E27FC236}">
                  <a16:creationId xmlns:a16="http://schemas.microsoft.com/office/drawing/2014/main" id="{00000000-0008-0000-0500-00000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20일</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1</xdr:row>
          <xdr:rowOff>0</xdr:rowOff>
        </xdr:from>
        <xdr:to>
          <xdr:col>10</xdr:col>
          <xdr:colOff>466725</xdr:colOff>
          <xdr:row>2</xdr:row>
          <xdr:rowOff>219075</xdr:rowOff>
        </xdr:to>
        <xdr:sp macro="" textlink="">
          <xdr:nvSpPr>
            <xdr:cNvPr id="60417" name="Group Box 1" hidden="1">
              <a:extLst>
                <a:ext uri="{63B3BB69-23CF-44E3-9099-C40C66FF867C}">
                  <a14:compatExt spid="_x0000_s60417"/>
                </a:ext>
                <a:ext uri="{FF2B5EF4-FFF2-40B4-BE49-F238E27FC236}">
                  <a16:creationId xmlns:a16="http://schemas.microsoft.com/office/drawing/2014/main" id="{00000000-0008-0000-0600-000001E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원천세부담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xdr:row>
          <xdr:rowOff>104775</xdr:rowOff>
        </xdr:from>
        <xdr:to>
          <xdr:col>9</xdr:col>
          <xdr:colOff>762000</xdr:colOff>
          <xdr:row>2</xdr:row>
          <xdr:rowOff>142875</xdr:rowOff>
        </xdr:to>
        <xdr:sp macro="" textlink="">
          <xdr:nvSpPr>
            <xdr:cNvPr id="60418" name="Option Button 2" hidden="1">
              <a:extLst>
                <a:ext uri="{63B3BB69-23CF-44E3-9099-C40C66FF867C}">
                  <a14:compatExt spid="_x0000_s60418"/>
                </a:ext>
                <a:ext uri="{FF2B5EF4-FFF2-40B4-BE49-F238E27FC236}">
                  <a16:creationId xmlns:a16="http://schemas.microsoft.com/office/drawing/2014/main" id="{00000000-0008-0000-0600-00000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소득자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866775</xdr:colOff>
          <xdr:row>1</xdr:row>
          <xdr:rowOff>114300</xdr:rowOff>
        </xdr:from>
        <xdr:to>
          <xdr:col>10</xdr:col>
          <xdr:colOff>371475</xdr:colOff>
          <xdr:row>2</xdr:row>
          <xdr:rowOff>152400</xdr:rowOff>
        </xdr:to>
        <xdr:sp macro="" textlink="">
          <xdr:nvSpPr>
            <xdr:cNvPr id="60419" name="Option Button 3" hidden="1">
              <a:extLst>
                <a:ext uri="{63B3BB69-23CF-44E3-9099-C40C66FF867C}">
                  <a14:compatExt spid="_x0000_s60419"/>
                </a:ext>
                <a:ext uri="{FF2B5EF4-FFF2-40B4-BE49-F238E27FC236}">
                  <a16:creationId xmlns:a16="http://schemas.microsoft.com/office/drawing/2014/main" id="{00000000-0008-0000-0600-00000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사업자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0</xdr:row>
          <xdr:rowOff>152400</xdr:rowOff>
        </xdr:from>
        <xdr:to>
          <xdr:col>22</xdr:col>
          <xdr:colOff>1190625</xdr:colOff>
          <xdr:row>3</xdr:row>
          <xdr:rowOff>47625</xdr:rowOff>
        </xdr:to>
        <xdr:sp macro="" textlink="">
          <xdr:nvSpPr>
            <xdr:cNvPr id="60420" name="Group Box 4" hidden="1">
              <a:extLst>
                <a:ext uri="{63B3BB69-23CF-44E3-9099-C40C66FF867C}">
                  <a14:compatExt spid="_x0000_s60420"/>
                </a:ext>
                <a:ext uri="{FF2B5EF4-FFF2-40B4-BE49-F238E27FC236}">
                  <a16:creationId xmlns:a16="http://schemas.microsoft.com/office/drawing/2014/main" id="{00000000-0008-0000-0600-000004E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지급일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xdr:row>
          <xdr:rowOff>76200</xdr:rowOff>
        </xdr:from>
        <xdr:to>
          <xdr:col>18</xdr:col>
          <xdr:colOff>1000125</xdr:colOff>
          <xdr:row>2</xdr:row>
          <xdr:rowOff>114300</xdr:rowOff>
        </xdr:to>
        <xdr:sp macro="" textlink="">
          <xdr:nvSpPr>
            <xdr:cNvPr id="60421" name="Option Button 5" hidden="1">
              <a:extLst>
                <a:ext uri="{63B3BB69-23CF-44E3-9099-C40C66FF867C}">
                  <a14:compatExt spid="_x0000_s60421"/>
                </a:ext>
                <a:ext uri="{FF2B5EF4-FFF2-40B4-BE49-F238E27FC236}">
                  <a16:creationId xmlns:a16="http://schemas.microsoft.com/office/drawing/2014/main" id="{00000000-0008-0000-0600-00000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해당월 말일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1114425</xdr:colOff>
          <xdr:row>1</xdr:row>
          <xdr:rowOff>76200</xdr:rowOff>
        </xdr:from>
        <xdr:to>
          <xdr:col>19</xdr:col>
          <xdr:colOff>666750</xdr:colOff>
          <xdr:row>2</xdr:row>
          <xdr:rowOff>114300</xdr:rowOff>
        </xdr:to>
        <xdr:sp macro="" textlink="">
          <xdr:nvSpPr>
            <xdr:cNvPr id="60422" name="Option Button 6" hidden="1">
              <a:extLst>
                <a:ext uri="{63B3BB69-23CF-44E3-9099-C40C66FF867C}">
                  <a14:compatExt spid="_x0000_s60422"/>
                </a:ext>
                <a:ext uri="{FF2B5EF4-FFF2-40B4-BE49-F238E27FC236}">
                  <a16:creationId xmlns:a16="http://schemas.microsoft.com/office/drawing/2014/main" id="{00000000-0008-0000-0600-00000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xdr:row>
          <xdr:rowOff>76200</xdr:rowOff>
        </xdr:from>
        <xdr:to>
          <xdr:col>21</xdr:col>
          <xdr:colOff>238125</xdr:colOff>
          <xdr:row>2</xdr:row>
          <xdr:rowOff>114300</xdr:rowOff>
        </xdr:to>
        <xdr:sp macro="" textlink="">
          <xdr:nvSpPr>
            <xdr:cNvPr id="60423" name="Option Button 7" hidden="1">
              <a:extLst>
                <a:ext uri="{63B3BB69-23CF-44E3-9099-C40C66FF867C}">
                  <a14:compatExt spid="_x0000_s60423"/>
                </a:ext>
                <a:ext uri="{FF2B5EF4-FFF2-40B4-BE49-F238E27FC236}">
                  <a16:creationId xmlns:a16="http://schemas.microsoft.com/office/drawing/2014/main" id="{00000000-0008-0000-0600-00000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390525</xdr:colOff>
          <xdr:row>1</xdr:row>
          <xdr:rowOff>76200</xdr:rowOff>
        </xdr:from>
        <xdr:to>
          <xdr:col>22</xdr:col>
          <xdr:colOff>114300</xdr:colOff>
          <xdr:row>2</xdr:row>
          <xdr:rowOff>114300</xdr:rowOff>
        </xdr:to>
        <xdr:sp macro="" textlink="">
          <xdr:nvSpPr>
            <xdr:cNvPr id="60424" name="Option Button 8" hidden="1">
              <a:extLst>
                <a:ext uri="{63B3BB69-23CF-44E3-9099-C40C66FF867C}">
                  <a14:compatExt spid="_x0000_s60424"/>
                </a:ext>
                <a:ext uri="{FF2B5EF4-FFF2-40B4-BE49-F238E27FC236}">
                  <a16:creationId xmlns:a16="http://schemas.microsoft.com/office/drawing/2014/main" id="{00000000-0008-0000-0600-00000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xdr:row>
          <xdr:rowOff>76200</xdr:rowOff>
        </xdr:from>
        <xdr:to>
          <xdr:col>22</xdr:col>
          <xdr:colOff>1076325</xdr:colOff>
          <xdr:row>2</xdr:row>
          <xdr:rowOff>114300</xdr:rowOff>
        </xdr:to>
        <xdr:sp macro="" textlink="">
          <xdr:nvSpPr>
            <xdr:cNvPr id="60425" name="Option Button 9" hidden="1">
              <a:extLst>
                <a:ext uri="{63B3BB69-23CF-44E3-9099-C40C66FF867C}">
                  <a14:compatExt spid="_x0000_s60425"/>
                </a:ext>
                <a:ext uri="{FF2B5EF4-FFF2-40B4-BE49-F238E27FC236}">
                  <a16:creationId xmlns:a16="http://schemas.microsoft.com/office/drawing/2014/main" id="{00000000-0008-0000-0600-00000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20일</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1</xdr:row>
          <xdr:rowOff>0</xdr:rowOff>
        </xdr:from>
        <xdr:to>
          <xdr:col>10</xdr:col>
          <xdr:colOff>466725</xdr:colOff>
          <xdr:row>2</xdr:row>
          <xdr:rowOff>219075</xdr:rowOff>
        </xdr:to>
        <xdr:sp macro="" textlink="">
          <xdr:nvSpPr>
            <xdr:cNvPr id="61441" name="Group Box 1" hidden="1">
              <a:extLst>
                <a:ext uri="{63B3BB69-23CF-44E3-9099-C40C66FF867C}">
                  <a14:compatExt spid="_x0000_s61441"/>
                </a:ext>
                <a:ext uri="{FF2B5EF4-FFF2-40B4-BE49-F238E27FC236}">
                  <a16:creationId xmlns:a16="http://schemas.microsoft.com/office/drawing/2014/main" id="{00000000-0008-0000-0700-000001F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원천세부담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xdr:row>
          <xdr:rowOff>104775</xdr:rowOff>
        </xdr:from>
        <xdr:to>
          <xdr:col>9</xdr:col>
          <xdr:colOff>762000</xdr:colOff>
          <xdr:row>2</xdr:row>
          <xdr:rowOff>142875</xdr:rowOff>
        </xdr:to>
        <xdr:sp macro="" textlink="">
          <xdr:nvSpPr>
            <xdr:cNvPr id="61442" name="Option Button 2" hidden="1">
              <a:extLst>
                <a:ext uri="{63B3BB69-23CF-44E3-9099-C40C66FF867C}">
                  <a14:compatExt spid="_x0000_s61442"/>
                </a:ext>
                <a:ext uri="{FF2B5EF4-FFF2-40B4-BE49-F238E27FC236}">
                  <a16:creationId xmlns:a16="http://schemas.microsoft.com/office/drawing/2014/main" id="{00000000-0008-0000-07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소득자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866775</xdr:colOff>
          <xdr:row>1</xdr:row>
          <xdr:rowOff>114300</xdr:rowOff>
        </xdr:from>
        <xdr:to>
          <xdr:col>10</xdr:col>
          <xdr:colOff>371475</xdr:colOff>
          <xdr:row>2</xdr:row>
          <xdr:rowOff>152400</xdr:rowOff>
        </xdr:to>
        <xdr:sp macro="" textlink="">
          <xdr:nvSpPr>
            <xdr:cNvPr id="61443" name="Option Button 3" hidden="1">
              <a:extLst>
                <a:ext uri="{63B3BB69-23CF-44E3-9099-C40C66FF867C}">
                  <a14:compatExt spid="_x0000_s61443"/>
                </a:ext>
                <a:ext uri="{FF2B5EF4-FFF2-40B4-BE49-F238E27FC236}">
                  <a16:creationId xmlns:a16="http://schemas.microsoft.com/office/drawing/2014/main" id="{00000000-0008-0000-0700-00000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사업자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0</xdr:row>
          <xdr:rowOff>152400</xdr:rowOff>
        </xdr:from>
        <xdr:to>
          <xdr:col>22</xdr:col>
          <xdr:colOff>1190625</xdr:colOff>
          <xdr:row>3</xdr:row>
          <xdr:rowOff>47625</xdr:rowOff>
        </xdr:to>
        <xdr:sp macro="" textlink="">
          <xdr:nvSpPr>
            <xdr:cNvPr id="61444" name="Group Box 4" hidden="1">
              <a:extLst>
                <a:ext uri="{63B3BB69-23CF-44E3-9099-C40C66FF867C}">
                  <a14:compatExt spid="_x0000_s61444"/>
                </a:ext>
                <a:ext uri="{FF2B5EF4-FFF2-40B4-BE49-F238E27FC236}">
                  <a16:creationId xmlns:a16="http://schemas.microsoft.com/office/drawing/2014/main" id="{00000000-0008-0000-0700-000004F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지급일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xdr:row>
          <xdr:rowOff>76200</xdr:rowOff>
        </xdr:from>
        <xdr:to>
          <xdr:col>18</xdr:col>
          <xdr:colOff>1000125</xdr:colOff>
          <xdr:row>2</xdr:row>
          <xdr:rowOff>114300</xdr:rowOff>
        </xdr:to>
        <xdr:sp macro="" textlink="">
          <xdr:nvSpPr>
            <xdr:cNvPr id="61445" name="Option Button 5" hidden="1">
              <a:extLst>
                <a:ext uri="{63B3BB69-23CF-44E3-9099-C40C66FF867C}">
                  <a14:compatExt spid="_x0000_s61445"/>
                </a:ext>
                <a:ext uri="{FF2B5EF4-FFF2-40B4-BE49-F238E27FC236}">
                  <a16:creationId xmlns:a16="http://schemas.microsoft.com/office/drawing/2014/main" id="{00000000-0008-0000-0700-00000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해당월 말일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1114425</xdr:colOff>
          <xdr:row>1</xdr:row>
          <xdr:rowOff>76200</xdr:rowOff>
        </xdr:from>
        <xdr:to>
          <xdr:col>19</xdr:col>
          <xdr:colOff>666750</xdr:colOff>
          <xdr:row>2</xdr:row>
          <xdr:rowOff>114300</xdr:rowOff>
        </xdr:to>
        <xdr:sp macro="" textlink="">
          <xdr:nvSpPr>
            <xdr:cNvPr id="61446" name="Option Button 6" hidden="1">
              <a:extLst>
                <a:ext uri="{63B3BB69-23CF-44E3-9099-C40C66FF867C}">
                  <a14:compatExt spid="_x0000_s61446"/>
                </a:ext>
                <a:ext uri="{FF2B5EF4-FFF2-40B4-BE49-F238E27FC236}">
                  <a16:creationId xmlns:a16="http://schemas.microsoft.com/office/drawing/2014/main" id="{00000000-0008-0000-0700-00000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xdr:row>
          <xdr:rowOff>76200</xdr:rowOff>
        </xdr:from>
        <xdr:to>
          <xdr:col>21</xdr:col>
          <xdr:colOff>238125</xdr:colOff>
          <xdr:row>2</xdr:row>
          <xdr:rowOff>114300</xdr:rowOff>
        </xdr:to>
        <xdr:sp macro="" textlink="">
          <xdr:nvSpPr>
            <xdr:cNvPr id="61447" name="Option Button 7" hidden="1">
              <a:extLst>
                <a:ext uri="{63B3BB69-23CF-44E3-9099-C40C66FF867C}">
                  <a14:compatExt spid="_x0000_s61447"/>
                </a:ext>
                <a:ext uri="{FF2B5EF4-FFF2-40B4-BE49-F238E27FC236}">
                  <a16:creationId xmlns:a16="http://schemas.microsoft.com/office/drawing/2014/main" id="{00000000-0008-0000-0700-00000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390525</xdr:colOff>
          <xdr:row>1</xdr:row>
          <xdr:rowOff>76200</xdr:rowOff>
        </xdr:from>
        <xdr:to>
          <xdr:col>22</xdr:col>
          <xdr:colOff>114300</xdr:colOff>
          <xdr:row>2</xdr:row>
          <xdr:rowOff>114300</xdr:rowOff>
        </xdr:to>
        <xdr:sp macro="" textlink="">
          <xdr:nvSpPr>
            <xdr:cNvPr id="61448" name="Option Button 8" hidden="1">
              <a:extLst>
                <a:ext uri="{63B3BB69-23CF-44E3-9099-C40C66FF867C}">
                  <a14:compatExt spid="_x0000_s61448"/>
                </a:ext>
                <a:ext uri="{FF2B5EF4-FFF2-40B4-BE49-F238E27FC236}">
                  <a16:creationId xmlns:a16="http://schemas.microsoft.com/office/drawing/2014/main" id="{00000000-0008-0000-0700-000008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xdr:row>
          <xdr:rowOff>76200</xdr:rowOff>
        </xdr:from>
        <xdr:to>
          <xdr:col>22</xdr:col>
          <xdr:colOff>1076325</xdr:colOff>
          <xdr:row>2</xdr:row>
          <xdr:rowOff>114300</xdr:rowOff>
        </xdr:to>
        <xdr:sp macro="" textlink="">
          <xdr:nvSpPr>
            <xdr:cNvPr id="61449" name="Option Button 9" hidden="1">
              <a:extLst>
                <a:ext uri="{63B3BB69-23CF-44E3-9099-C40C66FF867C}">
                  <a14:compatExt spid="_x0000_s61449"/>
                </a:ext>
                <a:ext uri="{FF2B5EF4-FFF2-40B4-BE49-F238E27FC236}">
                  <a16:creationId xmlns:a16="http://schemas.microsoft.com/office/drawing/2014/main" id="{00000000-0008-0000-0700-000009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20일</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1</xdr:row>
          <xdr:rowOff>0</xdr:rowOff>
        </xdr:from>
        <xdr:to>
          <xdr:col>10</xdr:col>
          <xdr:colOff>466725</xdr:colOff>
          <xdr:row>2</xdr:row>
          <xdr:rowOff>219075</xdr:rowOff>
        </xdr:to>
        <xdr:sp macro="" textlink="">
          <xdr:nvSpPr>
            <xdr:cNvPr id="62465" name="Group Box 1" hidden="1">
              <a:extLst>
                <a:ext uri="{63B3BB69-23CF-44E3-9099-C40C66FF867C}">
                  <a14:compatExt spid="_x0000_s62465"/>
                </a:ext>
                <a:ext uri="{FF2B5EF4-FFF2-40B4-BE49-F238E27FC236}">
                  <a16:creationId xmlns:a16="http://schemas.microsoft.com/office/drawing/2014/main" id="{00000000-0008-0000-0800-000001F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원천세부담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xdr:row>
          <xdr:rowOff>104775</xdr:rowOff>
        </xdr:from>
        <xdr:to>
          <xdr:col>9</xdr:col>
          <xdr:colOff>762000</xdr:colOff>
          <xdr:row>2</xdr:row>
          <xdr:rowOff>142875</xdr:rowOff>
        </xdr:to>
        <xdr:sp macro="" textlink="">
          <xdr:nvSpPr>
            <xdr:cNvPr id="62466" name="Option Button 2" hidden="1">
              <a:extLst>
                <a:ext uri="{63B3BB69-23CF-44E3-9099-C40C66FF867C}">
                  <a14:compatExt spid="_x0000_s62466"/>
                </a:ext>
                <a:ext uri="{FF2B5EF4-FFF2-40B4-BE49-F238E27FC236}">
                  <a16:creationId xmlns:a16="http://schemas.microsoft.com/office/drawing/2014/main" id="{00000000-0008-0000-08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소득자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866775</xdr:colOff>
          <xdr:row>1</xdr:row>
          <xdr:rowOff>114300</xdr:rowOff>
        </xdr:from>
        <xdr:to>
          <xdr:col>10</xdr:col>
          <xdr:colOff>371475</xdr:colOff>
          <xdr:row>2</xdr:row>
          <xdr:rowOff>152400</xdr:rowOff>
        </xdr:to>
        <xdr:sp macro="" textlink="">
          <xdr:nvSpPr>
            <xdr:cNvPr id="62467" name="Option Button 3" hidden="1">
              <a:extLst>
                <a:ext uri="{63B3BB69-23CF-44E3-9099-C40C66FF867C}">
                  <a14:compatExt spid="_x0000_s62467"/>
                </a:ext>
                <a:ext uri="{FF2B5EF4-FFF2-40B4-BE49-F238E27FC236}">
                  <a16:creationId xmlns:a16="http://schemas.microsoft.com/office/drawing/2014/main" id="{00000000-0008-0000-08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사업자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0</xdr:row>
          <xdr:rowOff>152400</xdr:rowOff>
        </xdr:from>
        <xdr:to>
          <xdr:col>22</xdr:col>
          <xdr:colOff>1190625</xdr:colOff>
          <xdr:row>3</xdr:row>
          <xdr:rowOff>47625</xdr:rowOff>
        </xdr:to>
        <xdr:sp macro="" textlink="">
          <xdr:nvSpPr>
            <xdr:cNvPr id="62468" name="Group Box 4" hidden="1">
              <a:extLst>
                <a:ext uri="{63B3BB69-23CF-44E3-9099-C40C66FF867C}">
                  <a14:compatExt spid="_x0000_s62468"/>
                </a:ext>
                <a:ext uri="{FF2B5EF4-FFF2-40B4-BE49-F238E27FC236}">
                  <a16:creationId xmlns:a16="http://schemas.microsoft.com/office/drawing/2014/main" id="{00000000-0008-0000-0800-000004F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지급일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xdr:row>
          <xdr:rowOff>76200</xdr:rowOff>
        </xdr:from>
        <xdr:to>
          <xdr:col>18</xdr:col>
          <xdr:colOff>1000125</xdr:colOff>
          <xdr:row>2</xdr:row>
          <xdr:rowOff>114300</xdr:rowOff>
        </xdr:to>
        <xdr:sp macro="" textlink="">
          <xdr:nvSpPr>
            <xdr:cNvPr id="62469" name="Option Button 5" hidden="1">
              <a:extLst>
                <a:ext uri="{63B3BB69-23CF-44E3-9099-C40C66FF867C}">
                  <a14:compatExt spid="_x0000_s62469"/>
                </a:ext>
                <a:ext uri="{FF2B5EF4-FFF2-40B4-BE49-F238E27FC236}">
                  <a16:creationId xmlns:a16="http://schemas.microsoft.com/office/drawing/2014/main" id="{00000000-0008-0000-0800-00000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해당월 말일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1114425</xdr:colOff>
          <xdr:row>1</xdr:row>
          <xdr:rowOff>76200</xdr:rowOff>
        </xdr:from>
        <xdr:to>
          <xdr:col>19</xdr:col>
          <xdr:colOff>666750</xdr:colOff>
          <xdr:row>2</xdr:row>
          <xdr:rowOff>114300</xdr:rowOff>
        </xdr:to>
        <xdr:sp macro="" textlink="">
          <xdr:nvSpPr>
            <xdr:cNvPr id="62470" name="Option Button 6" hidden="1">
              <a:extLst>
                <a:ext uri="{63B3BB69-23CF-44E3-9099-C40C66FF867C}">
                  <a14:compatExt spid="_x0000_s62470"/>
                </a:ext>
                <a:ext uri="{FF2B5EF4-FFF2-40B4-BE49-F238E27FC236}">
                  <a16:creationId xmlns:a16="http://schemas.microsoft.com/office/drawing/2014/main" id="{00000000-0008-0000-0800-00000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xdr:row>
          <xdr:rowOff>76200</xdr:rowOff>
        </xdr:from>
        <xdr:to>
          <xdr:col>21</xdr:col>
          <xdr:colOff>238125</xdr:colOff>
          <xdr:row>2</xdr:row>
          <xdr:rowOff>114300</xdr:rowOff>
        </xdr:to>
        <xdr:sp macro="" textlink="">
          <xdr:nvSpPr>
            <xdr:cNvPr id="62471" name="Option Button 7" hidden="1">
              <a:extLst>
                <a:ext uri="{63B3BB69-23CF-44E3-9099-C40C66FF867C}">
                  <a14:compatExt spid="_x0000_s62471"/>
                </a:ext>
                <a:ext uri="{FF2B5EF4-FFF2-40B4-BE49-F238E27FC236}">
                  <a16:creationId xmlns:a16="http://schemas.microsoft.com/office/drawing/2014/main" id="{00000000-0008-0000-0800-00000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390525</xdr:colOff>
          <xdr:row>1</xdr:row>
          <xdr:rowOff>76200</xdr:rowOff>
        </xdr:from>
        <xdr:to>
          <xdr:col>22</xdr:col>
          <xdr:colOff>114300</xdr:colOff>
          <xdr:row>2</xdr:row>
          <xdr:rowOff>114300</xdr:rowOff>
        </xdr:to>
        <xdr:sp macro="" textlink="">
          <xdr:nvSpPr>
            <xdr:cNvPr id="62472" name="Option Button 8" hidden="1">
              <a:extLst>
                <a:ext uri="{63B3BB69-23CF-44E3-9099-C40C66FF867C}">
                  <a14:compatExt spid="_x0000_s62472"/>
                </a:ext>
                <a:ext uri="{FF2B5EF4-FFF2-40B4-BE49-F238E27FC236}">
                  <a16:creationId xmlns:a16="http://schemas.microsoft.com/office/drawing/2014/main" id="{00000000-0008-0000-0800-00000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xdr:row>
          <xdr:rowOff>76200</xdr:rowOff>
        </xdr:from>
        <xdr:to>
          <xdr:col>22</xdr:col>
          <xdr:colOff>1076325</xdr:colOff>
          <xdr:row>2</xdr:row>
          <xdr:rowOff>114300</xdr:rowOff>
        </xdr:to>
        <xdr:sp macro="" textlink="">
          <xdr:nvSpPr>
            <xdr:cNvPr id="62473" name="Option Button 9" hidden="1">
              <a:extLst>
                <a:ext uri="{63B3BB69-23CF-44E3-9099-C40C66FF867C}">
                  <a14:compatExt spid="_x0000_s62473"/>
                </a:ext>
                <a:ext uri="{FF2B5EF4-FFF2-40B4-BE49-F238E27FC236}">
                  <a16:creationId xmlns:a16="http://schemas.microsoft.com/office/drawing/2014/main" id="{00000000-0008-0000-0800-000009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20일</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ster/Desktop/&#44277;&#51061;&#48277;&#51064;/&#49324;&#50629;&#49548;&#46301;%20&#44592;&#53440;&#49548;&#46301;/6%20-%20&#49324;&#50629;&#49548;&#46301;&#45824;&#51109;-&#51452;&#54889;&#44508;&#54016;&#51109;%202020-08-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사업소득대장 해설"/>
      <sheetName val="사업소득대장 예제"/>
      <sheetName val="기본입력사항"/>
      <sheetName val="2020년1월"/>
      <sheetName val="2020년2월"/>
      <sheetName val="2020년3월"/>
      <sheetName val="2020년4월"/>
      <sheetName val="2020년5월"/>
      <sheetName val="2020년6월"/>
      <sheetName val="2020년7월"/>
      <sheetName val="2020년8월"/>
      <sheetName val="2020년9월"/>
      <sheetName val="2020년10월"/>
      <sheetName val="2020년11월"/>
      <sheetName val="2020년12월"/>
      <sheetName val="종목"/>
      <sheetName val="사업소득원천징수영수증"/>
      <sheetName val="사업소득지급명세서-수정"/>
      <sheetName val="기타소득지급명세서"/>
      <sheetName val="기타소득지급명세서-수정"/>
      <sheetName val="기타소득원천징수영수증"/>
      <sheetName val="기타소득작성법"/>
      <sheetName val="근로사업기타의 구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6">
          <cell r="B6">
            <v>851101</v>
          </cell>
          <cell r="C6" t="str">
            <v>병의원</v>
          </cell>
        </row>
        <row r="7">
          <cell r="B7">
            <v>940100</v>
          </cell>
          <cell r="C7" t="str">
            <v>저술가</v>
          </cell>
        </row>
        <row r="8">
          <cell r="B8">
            <v>940200</v>
          </cell>
          <cell r="C8" t="str">
            <v>화가관련</v>
          </cell>
        </row>
        <row r="9">
          <cell r="B9">
            <v>940301</v>
          </cell>
          <cell r="C9" t="str">
            <v>작곡가</v>
          </cell>
        </row>
        <row r="10">
          <cell r="B10">
            <v>940302</v>
          </cell>
          <cell r="C10" t="str">
            <v>배우</v>
          </cell>
        </row>
        <row r="11">
          <cell r="B11">
            <v>940303</v>
          </cell>
          <cell r="C11" t="str">
            <v>모델</v>
          </cell>
        </row>
        <row r="12">
          <cell r="B12">
            <v>940304</v>
          </cell>
          <cell r="C12" t="str">
            <v>가수</v>
          </cell>
        </row>
        <row r="13">
          <cell r="B13">
            <v>940305</v>
          </cell>
          <cell r="C13" t="str">
            <v>성악가</v>
          </cell>
        </row>
        <row r="14">
          <cell r="B14">
            <v>940306</v>
          </cell>
          <cell r="C14" t="str">
            <v>1이미디어 콘텐츠창작자</v>
          </cell>
        </row>
        <row r="15">
          <cell r="B15">
            <v>940500</v>
          </cell>
          <cell r="C15" t="str">
            <v>연예보조</v>
          </cell>
        </row>
        <row r="16">
          <cell r="B16">
            <v>940600</v>
          </cell>
          <cell r="C16" t="str">
            <v>자문ㆍ고문</v>
          </cell>
        </row>
        <row r="17">
          <cell r="B17">
            <v>940901</v>
          </cell>
          <cell r="C17" t="str">
            <v>바둑기사</v>
          </cell>
        </row>
        <row r="18">
          <cell r="B18">
            <v>940902</v>
          </cell>
          <cell r="C18" t="str">
            <v>꽃꽃이교사</v>
          </cell>
        </row>
        <row r="19">
          <cell r="B19">
            <v>940903</v>
          </cell>
          <cell r="C19" t="str">
            <v>학원강사</v>
          </cell>
        </row>
        <row r="20">
          <cell r="B20">
            <v>940904</v>
          </cell>
          <cell r="C20" t="str">
            <v>직업운동가</v>
          </cell>
        </row>
        <row r="21">
          <cell r="B21">
            <v>940905</v>
          </cell>
          <cell r="C21" t="str">
            <v>봉사료수취자</v>
          </cell>
        </row>
        <row r="22">
          <cell r="B22">
            <v>940906</v>
          </cell>
          <cell r="C22" t="str">
            <v>보험설계</v>
          </cell>
        </row>
        <row r="23">
          <cell r="B23">
            <v>940907</v>
          </cell>
          <cell r="C23" t="str">
            <v>음료배달</v>
          </cell>
        </row>
        <row r="24">
          <cell r="B24">
            <v>940908</v>
          </cell>
          <cell r="C24" t="str">
            <v>방판.외판</v>
          </cell>
        </row>
        <row r="25">
          <cell r="B25">
            <v>940909</v>
          </cell>
          <cell r="C25" t="str">
            <v>기타자영업</v>
          </cell>
        </row>
        <row r="26">
          <cell r="B26">
            <v>940910</v>
          </cell>
          <cell r="C26" t="str">
            <v>다단계판매</v>
          </cell>
        </row>
        <row r="27">
          <cell r="B27">
            <v>940911</v>
          </cell>
          <cell r="C27" t="str">
            <v>기타모집수당</v>
          </cell>
        </row>
        <row r="28">
          <cell r="B28">
            <v>940912</v>
          </cell>
          <cell r="C28" t="str">
            <v>간병인</v>
          </cell>
        </row>
        <row r="29">
          <cell r="B29">
            <v>940913</v>
          </cell>
          <cell r="C29" t="str">
            <v>대리운전</v>
          </cell>
        </row>
        <row r="30">
          <cell r="B30">
            <v>940914</v>
          </cell>
          <cell r="C30" t="str">
            <v>캐디</v>
          </cell>
        </row>
        <row r="31">
          <cell r="B31">
            <v>940915</v>
          </cell>
          <cell r="C31" t="str">
            <v>목욕관리사</v>
          </cell>
        </row>
        <row r="32">
          <cell r="B32">
            <v>940916</v>
          </cell>
          <cell r="C32" t="str">
            <v>행사도우미</v>
          </cell>
        </row>
        <row r="33">
          <cell r="B33">
            <v>940917</v>
          </cell>
          <cell r="C33" t="str">
            <v>심부름용역</v>
          </cell>
        </row>
        <row r="34">
          <cell r="B34">
            <v>940918</v>
          </cell>
          <cell r="C34" t="str">
            <v>퀵서비스</v>
          </cell>
        </row>
        <row r="35">
          <cell r="B35">
            <v>940919</v>
          </cell>
          <cell r="C35" t="str">
            <v>물품배달</v>
          </cell>
        </row>
      </sheetData>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8.xml"/><Relationship Id="rId13" Type="http://schemas.openxmlformats.org/officeDocument/2006/relationships/comments" Target="../comments9.xml"/><Relationship Id="rId3" Type="http://schemas.openxmlformats.org/officeDocument/2006/relationships/vmlDrawing" Target="../drawings/vmlDrawing9.vml"/><Relationship Id="rId7" Type="http://schemas.openxmlformats.org/officeDocument/2006/relationships/ctrlProp" Target="../ctrlProps/ctrlProp67.xml"/><Relationship Id="rId12" Type="http://schemas.openxmlformats.org/officeDocument/2006/relationships/ctrlProp" Target="../ctrlProps/ctrlProp72.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66.xml"/><Relationship Id="rId11" Type="http://schemas.openxmlformats.org/officeDocument/2006/relationships/ctrlProp" Target="../ctrlProps/ctrlProp71.xml"/><Relationship Id="rId5" Type="http://schemas.openxmlformats.org/officeDocument/2006/relationships/ctrlProp" Target="../ctrlProps/ctrlProp65.xml"/><Relationship Id="rId10" Type="http://schemas.openxmlformats.org/officeDocument/2006/relationships/ctrlProp" Target="../ctrlProps/ctrlProp70.xml"/><Relationship Id="rId4" Type="http://schemas.openxmlformats.org/officeDocument/2006/relationships/ctrlProp" Target="../ctrlProps/ctrlProp64.xml"/><Relationship Id="rId9" Type="http://schemas.openxmlformats.org/officeDocument/2006/relationships/ctrlProp" Target="../ctrlProps/ctrlProp69.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77.xml"/><Relationship Id="rId13" Type="http://schemas.openxmlformats.org/officeDocument/2006/relationships/comments" Target="../comments10.xml"/><Relationship Id="rId3" Type="http://schemas.openxmlformats.org/officeDocument/2006/relationships/vmlDrawing" Target="../drawings/vmlDrawing10.vml"/><Relationship Id="rId7" Type="http://schemas.openxmlformats.org/officeDocument/2006/relationships/ctrlProp" Target="../ctrlProps/ctrlProp76.xml"/><Relationship Id="rId12" Type="http://schemas.openxmlformats.org/officeDocument/2006/relationships/ctrlProp" Target="../ctrlProps/ctrlProp81.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75.xml"/><Relationship Id="rId11" Type="http://schemas.openxmlformats.org/officeDocument/2006/relationships/ctrlProp" Target="../ctrlProps/ctrlProp80.xml"/><Relationship Id="rId5" Type="http://schemas.openxmlformats.org/officeDocument/2006/relationships/ctrlProp" Target="../ctrlProps/ctrlProp74.xml"/><Relationship Id="rId10" Type="http://schemas.openxmlformats.org/officeDocument/2006/relationships/ctrlProp" Target="../ctrlProps/ctrlProp79.xml"/><Relationship Id="rId4" Type="http://schemas.openxmlformats.org/officeDocument/2006/relationships/ctrlProp" Target="../ctrlProps/ctrlProp73.xml"/><Relationship Id="rId9" Type="http://schemas.openxmlformats.org/officeDocument/2006/relationships/ctrlProp" Target="../ctrlProps/ctrlProp78.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86.xml"/><Relationship Id="rId13" Type="http://schemas.openxmlformats.org/officeDocument/2006/relationships/comments" Target="../comments11.xml"/><Relationship Id="rId3" Type="http://schemas.openxmlformats.org/officeDocument/2006/relationships/vmlDrawing" Target="../drawings/vmlDrawing11.vml"/><Relationship Id="rId7" Type="http://schemas.openxmlformats.org/officeDocument/2006/relationships/ctrlProp" Target="../ctrlProps/ctrlProp85.xml"/><Relationship Id="rId12" Type="http://schemas.openxmlformats.org/officeDocument/2006/relationships/ctrlProp" Target="../ctrlProps/ctrlProp90.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84.xml"/><Relationship Id="rId11" Type="http://schemas.openxmlformats.org/officeDocument/2006/relationships/ctrlProp" Target="../ctrlProps/ctrlProp89.xml"/><Relationship Id="rId5" Type="http://schemas.openxmlformats.org/officeDocument/2006/relationships/ctrlProp" Target="../ctrlProps/ctrlProp83.xml"/><Relationship Id="rId10" Type="http://schemas.openxmlformats.org/officeDocument/2006/relationships/ctrlProp" Target="../ctrlProps/ctrlProp88.xml"/><Relationship Id="rId4" Type="http://schemas.openxmlformats.org/officeDocument/2006/relationships/ctrlProp" Target="../ctrlProps/ctrlProp82.xml"/><Relationship Id="rId9" Type="http://schemas.openxmlformats.org/officeDocument/2006/relationships/ctrlProp" Target="../ctrlProps/ctrlProp87.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95.xml"/><Relationship Id="rId13" Type="http://schemas.openxmlformats.org/officeDocument/2006/relationships/comments" Target="../comments12.xml"/><Relationship Id="rId3" Type="http://schemas.openxmlformats.org/officeDocument/2006/relationships/vmlDrawing" Target="../drawings/vmlDrawing12.vml"/><Relationship Id="rId7" Type="http://schemas.openxmlformats.org/officeDocument/2006/relationships/ctrlProp" Target="../ctrlProps/ctrlProp94.xml"/><Relationship Id="rId12" Type="http://schemas.openxmlformats.org/officeDocument/2006/relationships/ctrlProp" Target="../ctrlProps/ctrlProp99.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93.xml"/><Relationship Id="rId11" Type="http://schemas.openxmlformats.org/officeDocument/2006/relationships/ctrlProp" Target="../ctrlProps/ctrlProp98.xml"/><Relationship Id="rId5" Type="http://schemas.openxmlformats.org/officeDocument/2006/relationships/ctrlProp" Target="../ctrlProps/ctrlProp92.xml"/><Relationship Id="rId10" Type="http://schemas.openxmlformats.org/officeDocument/2006/relationships/ctrlProp" Target="../ctrlProps/ctrlProp97.xml"/><Relationship Id="rId4" Type="http://schemas.openxmlformats.org/officeDocument/2006/relationships/ctrlProp" Target="../ctrlProps/ctrlProp91.xml"/><Relationship Id="rId9" Type="http://schemas.openxmlformats.org/officeDocument/2006/relationships/ctrlProp" Target="../ctrlProps/ctrlProp96.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04.xml"/><Relationship Id="rId13" Type="http://schemas.openxmlformats.org/officeDocument/2006/relationships/comments" Target="../comments13.xml"/><Relationship Id="rId3" Type="http://schemas.openxmlformats.org/officeDocument/2006/relationships/vmlDrawing" Target="../drawings/vmlDrawing13.vml"/><Relationship Id="rId7" Type="http://schemas.openxmlformats.org/officeDocument/2006/relationships/ctrlProp" Target="../ctrlProps/ctrlProp103.xml"/><Relationship Id="rId12" Type="http://schemas.openxmlformats.org/officeDocument/2006/relationships/ctrlProp" Target="../ctrlProps/ctrlProp108.x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102.xml"/><Relationship Id="rId11" Type="http://schemas.openxmlformats.org/officeDocument/2006/relationships/ctrlProp" Target="../ctrlProps/ctrlProp107.xml"/><Relationship Id="rId5" Type="http://schemas.openxmlformats.org/officeDocument/2006/relationships/ctrlProp" Target="../ctrlProps/ctrlProp101.xml"/><Relationship Id="rId10" Type="http://schemas.openxmlformats.org/officeDocument/2006/relationships/ctrlProp" Target="../ctrlProps/ctrlProp106.xml"/><Relationship Id="rId4" Type="http://schemas.openxmlformats.org/officeDocument/2006/relationships/ctrlProp" Target="../ctrlProps/ctrlProp100.xml"/><Relationship Id="rId9" Type="http://schemas.openxmlformats.org/officeDocument/2006/relationships/ctrlProp" Target="../ctrlProps/ctrlProp105.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13.xml"/><Relationship Id="rId13" Type="http://schemas.openxmlformats.org/officeDocument/2006/relationships/comments" Target="../comments14.xml"/><Relationship Id="rId3" Type="http://schemas.openxmlformats.org/officeDocument/2006/relationships/vmlDrawing" Target="../drawings/vmlDrawing14.vml"/><Relationship Id="rId7" Type="http://schemas.openxmlformats.org/officeDocument/2006/relationships/ctrlProp" Target="../ctrlProps/ctrlProp112.xml"/><Relationship Id="rId12" Type="http://schemas.openxmlformats.org/officeDocument/2006/relationships/ctrlProp" Target="../ctrlProps/ctrlProp117.xml"/><Relationship Id="rId2" Type="http://schemas.openxmlformats.org/officeDocument/2006/relationships/drawing" Target="../drawings/drawing15.xml"/><Relationship Id="rId1" Type="http://schemas.openxmlformats.org/officeDocument/2006/relationships/printerSettings" Target="../printerSettings/printerSettings15.bin"/><Relationship Id="rId6" Type="http://schemas.openxmlformats.org/officeDocument/2006/relationships/ctrlProp" Target="../ctrlProps/ctrlProp111.xml"/><Relationship Id="rId11" Type="http://schemas.openxmlformats.org/officeDocument/2006/relationships/ctrlProp" Target="../ctrlProps/ctrlProp116.xml"/><Relationship Id="rId5" Type="http://schemas.openxmlformats.org/officeDocument/2006/relationships/ctrlProp" Target="../ctrlProps/ctrlProp110.xml"/><Relationship Id="rId10" Type="http://schemas.openxmlformats.org/officeDocument/2006/relationships/ctrlProp" Target="../ctrlProps/ctrlProp115.xml"/><Relationship Id="rId4" Type="http://schemas.openxmlformats.org/officeDocument/2006/relationships/ctrlProp" Target="../ctrlProps/ctrlProp109.xml"/><Relationship Id="rId9" Type="http://schemas.openxmlformats.org/officeDocument/2006/relationships/ctrlProp" Target="../ctrlProps/ctrlProp1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hyperlink" Target="http://cafe.daum.net/transtax/QNGA/26"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18.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cafe.daum.net/transtax/QNGA/26"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omments" Target="../comments4.xml"/><Relationship Id="rId3" Type="http://schemas.openxmlformats.org/officeDocument/2006/relationships/vmlDrawing" Target="../drawings/vmlDrawing4.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omments" Target="../comments5.xml"/><Relationship Id="rId3" Type="http://schemas.openxmlformats.org/officeDocument/2006/relationships/vmlDrawing" Target="../drawings/vmlDrawing5.vml"/><Relationship Id="rId7" Type="http://schemas.openxmlformats.org/officeDocument/2006/relationships/ctrlProp" Target="../ctrlProps/ctrlProp31.xml"/><Relationship Id="rId12" Type="http://schemas.openxmlformats.org/officeDocument/2006/relationships/ctrlProp" Target="../ctrlProps/ctrlProp3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0" Type="http://schemas.openxmlformats.org/officeDocument/2006/relationships/ctrlProp" Target="../ctrlProps/ctrlProp34.xml"/><Relationship Id="rId4" Type="http://schemas.openxmlformats.org/officeDocument/2006/relationships/ctrlProp" Target="../ctrlProps/ctrlProp28.xml"/><Relationship Id="rId9" Type="http://schemas.openxmlformats.org/officeDocument/2006/relationships/ctrlProp" Target="../ctrlProps/ctrlProp3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omments" Target="../comments6.xml"/><Relationship Id="rId3" Type="http://schemas.openxmlformats.org/officeDocument/2006/relationships/vmlDrawing" Target="../drawings/vmlDrawing6.vml"/><Relationship Id="rId7" Type="http://schemas.openxmlformats.org/officeDocument/2006/relationships/ctrlProp" Target="../ctrlProps/ctrlProp40.xml"/><Relationship Id="rId12" Type="http://schemas.openxmlformats.org/officeDocument/2006/relationships/ctrlProp" Target="../ctrlProps/ctrlProp45.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39.xml"/><Relationship Id="rId11" Type="http://schemas.openxmlformats.org/officeDocument/2006/relationships/ctrlProp" Target="../ctrlProps/ctrlProp44.xml"/><Relationship Id="rId5" Type="http://schemas.openxmlformats.org/officeDocument/2006/relationships/ctrlProp" Target="../ctrlProps/ctrlProp38.xml"/><Relationship Id="rId10" Type="http://schemas.openxmlformats.org/officeDocument/2006/relationships/ctrlProp" Target="../ctrlProps/ctrlProp43.xml"/><Relationship Id="rId4" Type="http://schemas.openxmlformats.org/officeDocument/2006/relationships/ctrlProp" Target="../ctrlProps/ctrlProp37.xml"/><Relationship Id="rId9" Type="http://schemas.openxmlformats.org/officeDocument/2006/relationships/ctrlProp" Target="../ctrlProps/ctrlProp4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0.xml"/><Relationship Id="rId13" Type="http://schemas.openxmlformats.org/officeDocument/2006/relationships/comments" Target="../comments7.xml"/><Relationship Id="rId3" Type="http://schemas.openxmlformats.org/officeDocument/2006/relationships/vmlDrawing" Target="../drawings/vmlDrawing7.vml"/><Relationship Id="rId7" Type="http://schemas.openxmlformats.org/officeDocument/2006/relationships/ctrlProp" Target="../ctrlProps/ctrlProp49.xml"/><Relationship Id="rId12" Type="http://schemas.openxmlformats.org/officeDocument/2006/relationships/ctrlProp" Target="../ctrlProps/ctrlProp54.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48.xml"/><Relationship Id="rId11" Type="http://schemas.openxmlformats.org/officeDocument/2006/relationships/ctrlProp" Target="../ctrlProps/ctrlProp53.xml"/><Relationship Id="rId5" Type="http://schemas.openxmlformats.org/officeDocument/2006/relationships/ctrlProp" Target="../ctrlProps/ctrlProp47.xml"/><Relationship Id="rId10" Type="http://schemas.openxmlformats.org/officeDocument/2006/relationships/ctrlProp" Target="../ctrlProps/ctrlProp52.xml"/><Relationship Id="rId4" Type="http://schemas.openxmlformats.org/officeDocument/2006/relationships/ctrlProp" Target="../ctrlProps/ctrlProp46.xml"/><Relationship Id="rId9" Type="http://schemas.openxmlformats.org/officeDocument/2006/relationships/ctrlProp" Target="../ctrlProps/ctrlProp5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omments" Target="../comments8.xml"/><Relationship Id="rId3" Type="http://schemas.openxmlformats.org/officeDocument/2006/relationships/vmlDrawing" Target="../drawings/vmlDrawing8.vml"/><Relationship Id="rId7" Type="http://schemas.openxmlformats.org/officeDocument/2006/relationships/ctrlProp" Target="../ctrlProps/ctrlProp58.xml"/><Relationship Id="rId12" Type="http://schemas.openxmlformats.org/officeDocument/2006/relationships/ctrlProp" Target="../ctrlProps/ctrlProp63.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57.xml"/><Relationship Id="rId11" Type="http://schemas.openxmlformats.org/officeDocument/2006/relationships/ctrlProp" Target="../ctrlProps/ctrlProp62.xml"/><Relationship Id="rId5" Type="http://schemas.openxmlformats.org/officeDocument/2006/relationships/ctrlProp" Target="../ctrlProps/ctrlProp56.xml"/><Relationship Id="rId10" Type="http://schemas.openxmlformats.org/officeDocument/2006/relationships/ctrlProp" Target="../ctrlProps/ctrlProp61.xml"/><Relationship Id="rId4" Type="http://schemas.openxmlformats.org/officeDocument/2006/relationships/ctrlProp" Target="../ctrlProps/ctrlProp55.xml"/><Relationship Id="rId9" Type="http://schemas.openxmlformats.org/officeDocument/2006/relationships/ctrlProp" Target="../ctrlProps/ctrlProp6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G46"/>
  <sheetViews>
    <sheetView showGridLines="0" topLeftCell="A28" workbookViewId="0">
      <selection activeCell="G46" sqref="G46"/>
    </sheetView>
  </sheetViews>
  <sheetFormatPr defaultRowHeight="13.5" x14ac:dyDescent="0.15"/>
  <cols>
    <col min="3" max="3" width="104.375" customWidth="1"/>
  </cols>
  <sheetData>
    <row r="5" spans="2:3" x14ac:dyDescent="0.15">
      <c r="B5" s="177" t="s">
        <v>582</v>
      </c>
      <c r="C5" s="177" t="s">
        <v>581</v>
      </c>
    </row>
    <row r="6" spans="2:3" x14ac:dyDescent="0.15">
      <c r="B6" s="218">
        <v>60</v>
      </c>
      <c r="C6" s="220" t="s">
        <v>571</v>
      </c>
    </row>
    <row r="7" spans="2:3" x14ac:dyDescent="0.15">
      <c r="B7" s="218">
        <v>61</v>
      </c>
      <c r="C7" s="219" t="s">
        <v>572</v>
      </c>
    </row>
    <row r="8" spans="2:3" ht="22.5" x14ac:dyDescent="0.15">
      <c r="B8" s="218">
        <v>76</v>
      </c>
      <c r="C8" s="219" t="s">
        <v>580</v>
      </c>
    </row>
    <row r="9" spans="2:3" x14ac:dyDescent="0.15">
      <c r="B9" s="218">
        <v>63</v>
      </c>
      <c r="C9" s="219" t="s">
        <v>570</v>
      </c>
    </row>
    <row r="10" spans="2:3" ht="22.5" x14ac:dyDescent="0.15">
      <c r="B10" s="218">
        <v>64</v>
      </c>
      <c r="C10" s="219" t="s">
        <v>573</v>
      </c>
    </row>
    <row r="11" spans="2:3" x14ac:dyDescent="0.15">
      <c r="B11" s="218">
        <v>68</v>
      </c>
      <c r="C11" s="219" t="s">
        <v>568</v>
      </c>
    </row>
    <row r="12" spans="2:3" x14ac:dyDescent="0.15">
      <c r="B12" s="218">
        <v>69</v>
      </c>
      <c r="C12" s="219" t="s">
        <v>569</v>
      </c>
    </row>
    <row r="13" spans="2:3" x14ac:dyDescent="0.15">
      <c r="B13" s="218">
        <v>71</v>
      </c>
      <c r="C13" s="220" t="s">
        <v>574</v>
      </c>
    </row>
    <row r="14" spans="2:3" x14ac:dyDescent="0.15">
      <c r="B14" s="221">
        <v>72</v>
      </c>
      <c r="C14" s="219" t="s">
        <v>575</v>
      </c>
    </row>
    <row r="15" spans="2:3" ht="22.5" x14ac:dyDescent="0.15">
      <c r="B15" s="218">
        <v>73</v>
      </c>
      <c r="C15" s="219" t="s">
        <v>576</v>
      </c>
    </row>
    <row r="16" spans="2:3" ht="33.75" x14ac:dyDescent="0.15">
      <c r="B16" s="218">
        <v>74</v>
      </c>
      <c r="C16" s="219" t="s">
        <v>577</v>
      </c>
    </row>
    <row r="17" spans="2:3" x14ac:dyDescent="0.15">
      <c r="B17" s="218">
        <v>75</v>
      </c>
      <c r="C17" s="219" t="s">
        <v>578</v>
      </c>
    </row>
    <row r="18" spans="2:3" x14ac:dyDescent="0.15">
      <c r="B18" s="218">
        <v>76</v>
      </c>
      <c r="C18" s="219" t="s">
        <v>579</v>
      </c>
    </row>
    <row r="20" spans="2:3" x14ac:dyDescent="0.15">
      <c r="B20" t="s">
        <v>589</v>
      </c>
    </row>
    <row r="21" spans="2:3" x14ac:dyDescent="0.15">
      <c r="B21" t="s">
        <v>590</v>
      </c>
    </row>
    <row r="22" spans="2:3" x14ac:dyDescent="0.15">
      <c r="B22" t="s">
        <v>583</v>
      </c>
    </row>
    <row r="46" spans="7:7" x14ac:dyDescent="0.15">
      <c r="G46" t="s">
        <v>600</v>
      </c>
    </row>
  </sheetData>
  <sortState xmlns:xlrd2="http://schemas.microsoft.com/office/spreadsheetml/2017/richdata2" ref="B6:C18">
    <sortCondition ref="B6:B18"/>
  </sortState>
  <phoneticPr fontId="2" type="noConversion"/>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L34"/>
  <sheetViews>
    <sheetView showGridLines="0" workbookViewId="0">
      <selection activeCell="B8" sqref="B8"/>
    </sheetView>
  </sheetViews>
  <sheetFormatPr defaultRowHeight="13.5" x14ac:dyDescent="0.15"/>
  <cols>
    <col min="1" max="1" width="4.75" bestFit="1" customWidth="1"/>
    <col min="3" max="3" width="15.5" customWidth="1"/>
    <col min="4" max="4" width="7.875" customWidth="1"/>
    <col min="5" max="5" width="9.375" customWidth="1"/>
    <col min="6" max="7" width="11.5" customWidth="1"/>
    <col min="8" max="8" width="4.75" customWidth="1"/>
    <col min="9" max="9" width="12.375" customWidth="1"/>
    <col min="10" max="12" width="14.25" customWidth="1"/>
    <col min="13" max="13" width="7.5" customWidth="1"/>
    <col min="14" max="14" width="10.125" bestFit="1" customWidth="1"/>
    <col min="15" max="15" width="11" bestFit="1" customWidth="1"/>
    <col min="16" max="16" width="10.125" bestFit="1" customWidth="1"/>
    <col min="17" max="17" width="12.75" customWidth="1"/>
    <col min="19" max="19" width="17.25" customWidth="1"/>
    <col min="20" max="20" width="10.125" bestFit="1" customWidth="1"/>
    <col min="22" max="22" width="15" customWidth="1"/>
    <col min="23" max="23" width="28.375" customWidth="1"/>
    <col min="25" max="26" width="21.875" customWidth="1"/>
    <col min="30" max="30" width="11.625" bestFit="1" customWidth="1"/>
    <col min="31" max="31" width="16.125" bestFit="1" customWidth="1"/>
    <col min="33" max="33" width="10.5" bestFit="1" customWidth="1"/>
    <col min="35" max="35" width="9.75" bestFit="1" customWidth="1"/>
    <col min="38" max="38" width="12.5" bestFit="1" customWidth="1"/>
  </cols>
  <sheetData>
    <row r="1" spans="1:38" ht="27" x14ac:dyDescent="0.15">
      <c r="A1" s="297" t="s">
        <v>553</v>
      </c>
      <c r="B1" s="297"/>
      <c r="C1" s="297"/>
      <c r="D1" s="297"/>
      <c r="E1" s="297"/>
      <c r="F1" s="297"/>
      <c r="G1" s="297"/>
      <c r="H1" s="297"/>
      <c r="I1" s="297"/>
    </row>
    <row r="2" spans="1:38" x14ac:dyDescent="0.15">
      <c r="A2" s="101" t="s">
        <v>517</v>
      </c>
      <c r="P2" s="293" t="s">
        <v>531</v>
      </c>
      <c r="Q2" s="293"/>
    </row>
    <row r="3" spans="1:38" ht="20.25" customHeight="1" x14ac:dyDescent="0.15">
      <c r="A3" s="286" t="s">
        <v>518</v>
      </c>
      <c r="B3" s="286"/>
      <c r="C3" s="183" t="str">
        <f>기본입력사항!$B$3</f>
        <v>조세실</v>
      </c>
      <c r="D3" s="208" t="s">
        <v>519</v>
      </c>
      <c r="E3" s="307" t="str">
        <f>기본입력사항!$D$3</f>
        <v>주황규</v>
      </c>
      <c r="F3" s="307"/>
      <c r="G3" s="208" t="s">
        <v>520</v>
      </c>
      <c r="H3" s="308">
        <f>G8</f>
        <v>44408</v>
      </c>
      <c r="I3" s="308"/>
      <c r="N3" s="159">
        <v>1</v>
      </c>
      <c r="P3" s="181">
        <f>IF(10-MOD(MID(C4,1,1)*1+MID(C4,2,1)*3+MID(C4,3,1)*7+MID(C4,4,1)*1+MID(C4,5,1)*3+MID(C4,6,1)*7+MID(C4,7,1)*1+MID(C4,8,1)*3+INT((MID(C4,9,1)*5)/10)+MOD(MID(C4,9,1)*5,10),10)=10,0,10-MOD(MID(C4,1,1)*1+MID(C4,2,1)*3+MID(C4,3,1)*7+MID(C4,4,1)*1+MID(C4,5,1)*3+MID(C4,6,1)*7+MID(C4,7,1)*1+MID(C4,8,1)*3+INT((MID(C4,9,1)*5)/10)+MOD(MID(C4,9,1)*5,10),10))</f>
        <v>7</v>
      </c>
      <c r="Q3" s="203" t="str">
        <f>IF(INT(MID(C4,10,1))=P3,"OK","사업자오류")</f>
        <v>OK</v>
      </c>
      <c r="R3" s="181">
        <v>1</v>
      </c>
    </row>
    <row r="4" spans="1:38" ht="20.25" customHeight="1" x14ac:dyDescent="0.15">
      <c r="A4" s="284" t="s">
        <v>112</v>
      </c>
      <c r="B4" s="303"/>
      <c r="C4" s="182">
        <f>기본입력사항!$B$4</f>
        <v>3128512347</v>
      </c>
      <c r="D4" s="186" t="s">
        <v>530</v>
      </c>
      <c r="E4" s="304" t="str">
        <f>기본입력사항!$D$4</f>
        <v>충남 천안시 서북구 오성로 103,6층 두정동 청풍프라자</v>
      </c>
      <c r="F4" s="305"/>
      <c r="G4" s="305"/>
      <c r="H4" s="305"/>
      <c r="I4" s="305"/>
      <c r="J4" s="305"/>
      <c r="K4" s="305"/>
      <c r="L4" s="305"/>
      <c r="M4" s="306"/>
    </row>
    <row r="5" spans="1:38" x14ac:dyDescent="0.15">
      <c r="I5" s="238" t="s">
        <v>601</v>
      </c>
    </row>
    <row r="6" spans="1:38" ht="18" customHeight="1" x14ac:dyDescent="0.15">
      <c r="A6" s="286" t="s">
        <v>509</v>
      </c>
      <c r="B6" s="286" t="s">
        <v>510</v>
      </c>
      <c r="C6" s="286" t="s">
        <v>76</v>
      </c>
      <c r="D6" s="286" t="s">
        <v>213</v>
      </c>
      <c r="E6" s="286"/>
      <c r="F6" s="282" t="s">
        <v>516</v>
      </c>
      <c r="G6" s="282" t="s">
        <v>515</v>
      </c>
      <c r="H6" s="282" t="s">
        <v>528</v>
      </c>
      <c r="I6" s="286" t="s">
        <v>399</v>
      </c>
      <c r="J6" s="296" t="s">
        <v>527</v>
      </c>
      <c r="K6" s="209" t="s">
        <v>565</v>
      </c>
      <c r="L6" s="301" t="s">
        <v>566</v>
      </c>
      <c r="M6" s="208" t="s">
        <v>512</v>
      </c>
      <c r="N6" s="286" t="s">
        <v>404</v>
      </c>
      <c r="O6" s="286" t="s">
        <v>405</v>
      </c>
      <c r="P6" s="286" t="s">
        <v>513</v>
      </c>
      <c r="Q6" s="286" t="s">
        <v>514</v>
      </c>
      <c r="S6" s="292" t="s">
        <v>521</v>
      </c>
      <c r="T6" s="298" t="s">
        <v>406</v>
      </c>
      <c r="V6" s="204" t="s">
        <v>554</v>
      </c>
      <c r="W6" s="204" t="s">
        <v>554</v>
      </c>
      <c r="X6" s="279" t="s">
        <v>526</v>
      </c>
      <c r="Y6" s="280" t="s">
        <v>508</v>
      </c>
      <c r="AA6" s="170" t="s">
        <v>507</v>
      </c>
      <c r="AB6" s="170"/>
      <c r="AC6" s="170"/>
      <c r="AD6" s="170"/>
      <c r="AE6" s="170"/>
      <c r="AF6" s="170"/>
      <c r="AG6" s="170"/>
      <c r="AH6" s="170"/>
      <c r="AI6" s="170"/>
      <c r="AJ6" s="170"/>
      <c r="AK6" s="170"/>
      <c r="AL6" s="170"/>
    </row>
    <row r="7" spans="1:38" s="175" customFormat="1" ht="18" customHeight="1" x14ac:dyDescent="0.15">
      <c r="A7" s="286"/>
      <c r="B7" s="286"/>
      <c r="C7" s="286"/>
      <c r="D7" s="208" t="s">
        <v>567</v>
      </c>
      <c r="E7" s="208" t="s">
        <v>511</v>
      </c>
      <c r="F7" s="283"/>
      <c r="G7" s="283"/>
      <c r="H7" s="283"/>
      <c r="I7" s="286"/>
      <c r="J7" s="286"/>
      <c r="K7" s="214">
        <v>0.6</v>
      </c>
      <c r="L7" s="302"/>
      <c r="M7" s="179">
        <v>0.2</v>
      </c>
      <c r="N7" s="286"/>
      <c r="O7" s="286"/>
      <c r="P7" s="286"/>
      <c r="Q7" s="286"/>
      <c r="S7" s="293"/>
      <c r="T7" s="299"/>
      <c r="V7" s="205" t="s">
        <v>525</v>
      </c>
      <c r="W7" s="205" t="s">
        <v>524</v>
      </c>
      <c r="X7" s="280"/>
      <c r="Y7" s="280"/>
      <c r="Z7"/>
      <c r="AA7" s="171" t="s">
        <v>448</v>
      </c>
      <c r="AB7" s="171" t="s">
        <v>449</v>
      </c>
      <c r="AC7" s="171" t="s">
        <v>450</v>
      </c>
      <c r="AD7" s="171" t="s">
        <v>451</v>
      </c>
      <c r="AE7" s="171" t="s">
        <v>452</v>
      </c>
      <c r="AF7" s="171" t="s">
        <v>453</v>
      </c>
      <c r="AG7" s="171" t="s">
        <v>454</v>
      </c>
      <c r="AH7" s="171" t="s">
        <v>455</v>
      </c>
      <c r="AI7" s="171" t="s">
        <v>456</v>
      </c>
      <c r="AJ7" s="171" t="s">
        <v>457</v>
      </c>
      <c r="AK7" s="171" t="s">
        <v>458</v>
      </c>
      <c r="AL7" s="171" t="s">
        <v>459</v>
      </c>
    </row>
    <row r="8" spans="1:38" ht="23.25" customHeight="1" x14ac:dyDescent="0.15">
      <c r="A8" s="206">
        <v>1</v>
      </c>
      <c r="B8" s="183"/>
      <c r="C8" s="184"/>
      <c r="D8" s="183">
        <v>76</v>
      </c>
      <c r="E8" s="198" t="str">
        <f t="shared" ref="E8:E27" si="0">IF(D8="","",VLOOKUP(D8,종목,2))</f>
        <v>계약의 위약 또는 해약으로 인하여 받는 위약금과 배상금 중 주택입주지체상금(이하 "주택입주지체상금"이라고 함)</v>
      </c>
      <c r="F8" s="188">
        <v>44378</v>
      </c>
      <c r="G8" s="189">
        <f>IF(F8="","",CHOOSE(R3,EOMONTH(F8,0),EOMONTH(F8,0)+5,EOMONTH(F8,0)+10,EOMONTH(F8,0)+15,EOMONTH(F8,0)+20))</f>
        <v>44408</v>
      </c>
      <c r="H8" s="199" t="str">
        <f>TEXT(G8,"aaa")</f>
        <v>토</v>
      </c>
      <c r="I8" s="191"/>
      <c r="J8" s="192">
        <f t="shared" ref="J8:J27" si="1">IF(OR($N$3=1,I8&lt;=250000),I8,TRUNC(I8/91.2%,-1))</f>
        <v>0</v>
      </c>
      <c r="K8" s="192">
        <f>J8*$K$7</f>
        <v>0</v>
      </c>
      <c r="L8" s="192">
        <f>J8-K8</f>
        <v>0</v>
      </c>
      <c r="M8" s="193">
        <f>IF(L8&lt;=50000,0%,$M$7)</f>
        <v>0</v>
      </c>
      <c r="N8" s="194">
        <f>IF(J8&gt;250000,TRUNC(L8*M8,-1),0)</f>
        <v>0</v>
      </c>
      <c r="O8" s="194">
        <f>TRUNC(N8*10%,-1)</f>
        <v>0</v>
      </c>
      <c r="P8" s="195">
        <f>SUM(N8:O8)</f>
        <v>0</v>
      </c>
      <c r="Q8" s="195">
        <f>J8-P8</f>
        <v>0</v>
      </c>
      <c r="S8" s="178">
        <f t="shared" ref="S8:S27" si="2">IF($N$3=2,J8-(Q8-I8),0)</f>
        <v>0</v>
      </c>
      <c r="T8" s="217">
        <f t="shared" ref="T8:T27" si="3">IF($N$3=2,S8-J8,0)</f>
        <v>0</v>
      </c>
      <c r="V8" s="123"/>
      <c r="W8" s="123"/>
      <c r="X8" s="123"/>
      <c r="Y8" s="123"/>
      <c r="AA8" s="172" t="e">
        <f>IF(LEN(CLEAN(C8))=10,IF(AND(VALUE(MID(C8,4,1))&gt;=1,VALUE(MID(C8,4,1))&lt;=4),MOD(11-MOD(0*2+0*3+0*4+MID(C8,1,1)*5+MID(C8,2,1)*6+MID(C8,3,1)*7+MID(C8,4,1)*8+MID(C8,5,1)*9+MID(C8,6,1)*2+MID(C8,7,1)*3+MID(C8,8,1)*4+MID(C8,9,1)*5,11),10),IF(AND(VALUE(MID(C8,4,1))&gt;=5,VALUE(MID(C8,4,1))&lt;=8),MOD(11-MOD(0*2+0*3+0*4+MID(C8,1,1)*5+MID(C8,2,1)*6+MID(C8,3,1)*7+MID(C8,4,1)*8+MID(C8,5,1)*9+MID(C8,6,1)*2+MID(C8,7,1)*3+MID(C8,8,1)*4+MID(C8,9,1)*5,11),10),"오류")),IF(LEN(CLEAN(C8))=11,IF(AND(VALUE(MID(C8,5,1))&gt;=1,VALUE(MID(C8,5,1))&lt;=4),MOD(11-MOD(0*2+0*3+MID(C8,1,1)*4+MID(C8,2,1)*5+MID(C8,3,1)*6+MID(C8,4,1)*7+MID(C8,5,1)*8+MID(C8,6,1)*9+MID(C8,7,1)*2+MID(C8,8,1)*3+MID(C8,9,1)*4+MID(C8,10,1)*5,11),10),IF(AND(VALUE(MID(C8,5,1))&gt;=5,VALUE(MID(C8,5,1))&lt;=8),MOD(11-MOD(0*2+0*3+MID(C8,1,1)*4+MID(C8,2,1)*5+MID(C8,3,1)*6+MID(C8,4,1)*7+MID(C8,5,1)*8+MID(C8,6,1)*9+MID(C8,7,1)*2+MID(C8,8,1)*3+MID(C8,9,1)*4+MID(C8,10,1)*5,11),10),"오류")),IF(LEN(CLEAN(C8))=12,IF(AND(VALUE(MID(C8,6,1))&gt;=1,VALUE(MID(C8,6,1))&lt;=4),MOD(11-MOD(0*2+MID(C8,1,1)*3+MID(C8,2,1)*4+MID(C8,3,1)*5+MID(C8,4,1)*6+MID(C8,5,1)*7+MID(C8,6,1)*8+MID(C8,7,1)*9+MID(C8,8,1)*2+MID(C8,9,1)*3+MID(C8,10,1)*4+MID(C8,11,1)*5,11),10),IF(AND(VALUE(MID(C8,7,1))&gt;=5,VALUE(MID(C8,7,1))&lt;=8),MOD(11-MOD(0*2+MID(C8,1,1)*3+MID(C8,2,1)*4+MID(C8,3,1)*5+MID(C8,4,1)*6+MID(C8,5,1)*7+MID(C8,6,1)*8+MID(C8,7,1)*9+MID(C8,8,1)*2+MID(C8,9,1)*3+MID(C8,10,1)*4+MID(C8,11,1)*5,11),10),"오류")),IF(AND(VALUE(MID(C8,7,1))&gt;=1,VALUE(MID(C8,7,1))&lt;=4),MOD(11-MOD(MID(C8,1,1)*2+MID(C8,2,1)*3+MID(C8,3,1)*4+MID(C8,4,1)*5+MID(C8,5,1)*6+MID(C8,6,1)*7+MID(C8,7,1)*8+MID(C8,8,1)*9+MID(C8,9,1)*2+MID(C8,10,1)*3+MID(C8,11,1)*4+MID(C8,12,1)*5,11),10),IF(AND(VALUE(MID(C8,7,1))&gt;=5,VALUE(MID(C8,7,1))&lt;=8),IF(LEN(CLEAN(C8))=12,MOD(MOD(11-MOD(0*2+MID(C8,1,1)*3+MID(C8,2,1)*4+MID(C8,3,1)*5+MID(C8,4,1)*6+MID(C8,5,1)*7+MID(C8,6,1)*8+MID(C8,7,1)*9+MID(C8,8,1)*2+MID(C8,9,1)*3+MID(C8,10,1)*4+MID(C8,11,1)*5,11),10)+2,10),MOD(MOD(11-MOD(MID(C8,1,1)*2+MID(C8,2,1)*3+MID(C8,3,1)*4+MID(C8,4,1)*5+MID(C8,5,1)*6+MID(C8,6,1)*7+MID(C8,7,1)*8+MID(C8,8,1)*9+MID(C8,9,1)*2+MID(C8,10,1)*3+MID(C8,11,1)*4+MID(C8,12,1)*5,11),10)+2,10)))))))</f>
        <v>#VALUE!</v>
      </c>
      <c r="AB8" s="172" t="e">
        <f>IF(INT(RIGHT(C8,1))=AA8,"OK","주민오류")</f>
        <v>#VALUE!</v>
      </c>
      <c r="AC8" s="173" t="e">
        <f ca="1">DATEDIF(IF(OR(MID(C8,LEN(CLEAN(C8))-6,1)&lt;="2",MID(C8,LEN(CLEAN(C8))-6,1)="5",MID(C8,LEN(CLEAN(C8))-6,1)="6"),DATE(MID(C8,1,2),MID(C8,3,2),MID(C8,5,2)),CHOOSE(14-LEN(CLEAN(C8)), DATE(MID(C8,1,2)+100,MID(C8,3,2),MID(C8,5,2)), DATE(MID(C8,1,1)+100,MID(C8,2,2),MID(C8,4,2)),DATE(2000,MID(C8,1,2),MID(C8,3,2)),DATE(2000,MID(C8,1,1),MID(C8,2,2)))),TODAY(),"y")</f>
        <v>#VALUE!</v>
      </c>
      <c r="AD8" s="174">
        <f ca="1">TODAY()</f>
        <v>44387</v>
      </c>
      <c r="AE8" s="173" t="e">
        <f ca="1">DATEDIF(IF(OR(MID(C8,LEN(CLEAN(C8))-6,1)&lt;="2",MID(C8,LEN(CLEAN(C8))-6,1)="5",MID(C8,LEN(CLEAN(C8))-6,1)="6"),DATE(MID(C8,1,2),MID(C8,3,2),MID(C8,5,2)),CHOOSE(14-LEN(CLEAN(C8)), DATE(MID(C8,1,2)+100,MID(C8,3,2),MID(C8,5,2)), DATE(MID(C8,1,1)+100,MID(C8,2,2),MID(C8,4,2)),DATE(2000,MID(C8,1,2),MID(C8,3,2)),DATE(2000,MID(C8,1,1),MID(C8,2,2)))),AD8,"y")</f>
        <v>#VALUE!</v>
      </c>
      <c r="AF8" s="172" t="e">
        <f>CHOOSE(14-LEN(CLEAN(C8)),CHOOSE(MID(C8,7,1),"남","여","남","여","남","여","남","여","남","여"),CHOOSE(MID(C8,6,1),"남","여","남","여","남","여","남","여","남","여"),CHOOSE(MID(C8,5,1),"남","여","남","여","남","여","남","여","남","여"),CHOOSE(MID(C8,4,1),"남","여","남","여","남","여","남","여","남","여"),CHOOSE(MID(C8,3,1),"남","여","남","여","남","여","남","여","남","여"))</f>
        <v>#VALUE!</v>
      </c>
      <c r="AG8" s="172" t="e">
        <f>CHOOSE(14-LEN(CLEAN(C8)),MID(C8,7,1),MID(C8,6,1),MID(C8,5,1),MID(C8,4,1))</f>
        <v>#VALUE!</v>
      </c>
      <c r="AH8" s="172" t="e">
        <f>CHOOSE(AG8,"내국인","내국인","내국인","내국인","외국인","외국인","외국인","외국인")</f>
        <v>#VALUE!</v>
      </c>
      <c r="AI8" s="172" t="e">
        <f>IF(AH8="외국인","고용허가체크","")</f>
        <v>#VALUE!</v>
      </c>
      <c r="AJ8" s="172" t="e">
        <f>IF(LEN(CLEAN(C8))=12,MOD(MID(C8,7,1)*10+MID(C8,8,1),2),MOD(MID(C8,8,1)*10+MID(C8,9,1),2))</f>
        <v>#VALUE!</v>
      </c>
      <c r="AK8" s="172" t="e">
        <f>IF(AJ8=0,"OK","")</f>
        <v>#VALUE!</v>
      </c>
      <c r="AL8" s="172">
        <f>LEN(CLEAN(C8))</f>
        <v>0</v>
      </c>
    </row>
    <row r="9" spans="1:38" ht="23.25" customHeight="1" x14ac:dyDescent="0.15">
      <c r="A9" s="206">
        <f>A8+1</f>
        <v>2</v>
      </c>
      <c r="B9" s="183"/>
      <c r="C9" s="184"/>
      <c r="D9" s="200" t="str">
        <f>IF(B9="","",$D$8)</f>
        <v/>
      </c>
      <c r="E9" s="198" t="str">
        <f t="shared" si="0"/>
        <v/>
      </c>
      <c r="F9" s="211" t="str">
        <f>IF(B9="","",$F$8)</f>
        <v/>
      </c>
      <c r="G9" s="190" t="str">
        <f>IF(B9="","",$G$8)</f>
        <v/>
      </c>
      <c r="H9" s="199" t="str">
        <f t="shared" ref="H9:H27" si="4">TEXT(G9,"aaa")</f>
        <v/>
      </c>
      <c r="I9" s="191"/>
      <c r="J9" s="192">
        <f t="shared" si="1"/>
        <v>0</v>
      </c>
      <c r="K9" s="192">
        <f t="shared" ref="K9:K27" si="5">J9*$K$7</f>
        <v>0</v>
      </c>
      <c r="L9" s="192">
        <f t="shared" ref="L9:L28" si="6">J9-K9</f>
        <v>0</v>
      </c>
      <c r="M9" s="193">
        <f t="shared" ref="M9:M27" si="7">IF(L9&lt;=50000,0%,$M$7)</f>
        <v>0</v>
      </c>
      <c r="N9" s="194">
        <f t="shared" ref="N9:N27" si="8">IF(J9&gt;250000,TRUNC(L9*M9,-1),0)</f>
        <v>0</v>
      </c>
      <c r="O9" s="194">
        <f t="shared" ref="O9:O27" si="9">TRUNC(N9*10%,-1)</f>
        <v>0</v>
      </c>
      <c r="P9" s="195">
        <f t="shared" ref="P9:P27" si="10">SUM(N9:O9)</f>
        <v>0</v>
      </c>
      <c r="Q9" s="195">
        <f t="shared" ref="Q9:Q27" si="11">J9-P9</f>
        <v>0</v>
      </c>
      <c r="S9" s="178">
        <f t="shared" si="2"/>
        <v>0</v>
      </c>
      <c r="T9" s="217">
        <f t="shared" si="3"/>
        <v>0</v>
      </c>
      <c r="V9" s="123"/>
      <c r="W9" s="123"/>
      <c r="X9" s="123"/>
      <c r="Y9" s="123"/>
      <c r="AA9" s="172" t="e">
        <f t="shared" ref="AA9:AA27" si="12">IF(LEN(CLEAN(C9))=10,IF(AND(VALUE(MID(C9,4,1))&gt;=1,VALUE(MID(C9,4,1))&lt;=4),MOD(11-MOD(0*2+0*3+0*4+MID(C9,1,1)*5+MID(C9,2,1)*6+MID(C9,3,1)*7+MID(C9,4,1)*8+MID(C9,5,1)*9+MID(C9,6,1)*2+MID(C9,7,1)*3+MID(C9,8,1)*4+MID(C9,9,1)*5,11),10),IF(AND(VALUE(MID(C9,4,1))&gt;=5,VALUE(MID(C9,4,1))&lt;=8),MOD(11-MOD(0*2+0*3+0*4+MID(C9,1,1)*5+MID(C9,2,1)*6+MID(C9,3,1)*7+MID(C9,4,1)*8+MID(C9,5,1)*9+MID(C9,6,1)*2+MID(C9,7,1)*3+MID(C9,8,1)*4+MID(C9,9,1)*5,11),10),"오류")),IF(LEN(CLEAN(C9))=11,IF(AND(VALUE(MID(C9,5,1))&gt;=1,VALUE(MID(C9,5,1))&lt;=4),MOD(11-MOD(0*2+0*3+MID(C9,1,1)*4+MID(C9,2,1)*5+MID(C9,3,1)*6+MID(C9,4,1)*7+MID(C9,5,1)*8+MID(C9,6,1)*9+MID(C9,7,1)*2+MID(C9,8,1)*3+MID(C9,9,1)*4+MID(C9,10,1)*5,11),10),IF(AND(VALUE(MID(C9,5,1))&gt;=5,VALUE(MID(C9,5,1))&lt;=8),MOD(11-MOD(0*2+0*3+MID(C9,1,1)*4+MID(C9,2,1)*5+MID(C9,3,1)*6+MID(C9,4,1)*7+MID(C9,5,1)*8+MID(C9,6,1)*9+MID(C9,7,1)*2+MID(C9,8,1)*3+MID(C9,9,1)*4+MID(C9,10,1)*5,11),10),"오류")),IF(LEN(CLEAN(C9))=12,IF(AND(VALUE(MID(C9,6,1))&gt;=1,VALUE(MID(C9,6,1))&lt;=4),MOD(11-MOD(0*2+MID(C9,1,1)*3+MID(C9,2,1)*4+MID(C9,3,1)*5+MID(C9,4,1)*6+MID(C9,5,1)*7+MID(C9,6,1)*8+MID(C9,7,1)*9+MID(C9,8,1)*2+MID(C9,9,1)*3+MID(C9,10,1)*4+MID(C9,11,1)*5,11),10),IF(AND(VALUE(MID(C9,7,1))&gt;=5,VALUE(MID(C9,7,1))&lt;=8),MOD(11-MOD(0*2+MID(C9,1,1)*3+MID(C9,2,1)*4+MID(C9,3,1)*5+MID(C9,4,1)*6+MID(C9,5,1)*7+MID(C9,6,1)*8+MID(C9,7,1)*9+MID(C9,8,1)*2+MID(C9,9,1)*3+MID(C9,10,1)*4+MID(C9,11,1)*5,11),10),"오류")),IF(AND(VALUE(MID(C9,7,1))&gt;=1,VALUE(MID(C9,7,1))&lt;=4),MOD(11-MOD(MID(C9,1,1)*2+MID(C9,2,1)*3+MID(C9,3,1)*4+MID(C9,4,1)*5+MID(C9,5,1)*6+MID(C9,6,1)*7+MID(C9,7,1)*8+MID(C9,8,1)*9+MID(C9,9,1)*2+MID(C9,10,1)*3+MID(C9,11,1)*4+MID(C9,12,1)*5,11),10),IF(AND(VALUE(MID(C9,7,1))&gt;=5,VALUE(MID(C9,7,1))&lt;=8),IF(LEN(CLEAN(C9))=12,MOD(MOD(11-MOD(0*2+MID(C9,1,1)*3+MID(C9,2,1)*4+MID(C9,3,1)*5+MID(C9,4,1)*6+MID(C9,5,1)*7+MID(C9,6,1)*8+MID(C9,7,1)*9+MID(C9,8,1)*2+MID(C9,9,1)*3+MID(C9,10,1)*4+MID(C9,11,1)*5,11),10)+2,10),MOD(MOD(11-MOD(MID(C9,1,1)*2+MID(C9,2,1)*3+MID(C9,3,1)*4+MID(C9,4,1)*5+MID(C9,5,1)*6+MID(C9,6,1)*7+MID(C9,7,1)*8+MID(C9,8,1)*9+MID(C9,9,1)*2+MID(C9,10,1)*3+MID(C9,11,1)*4+MID(C9,12,1)*5,11),10)+2,10)))))))</f>
        <v>#VALUE!</v>
      </c>
      <c r="AB9" s="172" t="e">
        <f t="shared" ref="AB9:AB27" si="13">IF(INT(RIGHT(C9,1))=AA9,"OK","주민오류")</f>
        <v>#VALUE!</v>
      </c>
      <c r="AC9" s="173" t="e">
        <f t="shared" ref="AC9:AC27" ca="1" si="14">DATEDIF(IF(OR(MID(C9,LEN(CLEAN(C9))-6,1)&lt;="2",MID(C9,LEN(CLEAN(C9))-6,1)="5",MID(C9,LEN(CLEAN(C9))-6,1)="6"),DATE(MID(C9,1,2),MID(C9,3,2),MID(C9,5,2)),CHOOSE(14-LEN(CLEAN(C9)), DATE(MID(C9,1,2)+100,MID(C9,3,2),MID(C9,5,2)), DATE(MID(C9,1,1)+100,MID(C9,2,2),MID(C9,4,2)),DATE(2000,MID(C9,1,2),MID(C9,3,2)),DATE(2000,MID(C9,1,1),MID(C9,2,2)))),TODAY(),"y")</f>
        <v>#VALUE!</v>
      </c>
      <c r="AD9" s="174">
        <f t="shared" ref="AD9:AD27" ca="1" si="15">TODAY()</f>
        <v>44387</v>
      </c>
      <c r="AE9" s="173" t="e">
        <f t="shared" ref="AE9:AE27" ca="1" si="16">DATEDIF(IF(OR(MID(C9,LEN(CLEAN(C9))-6,1)&lt;="2",MID(C9,LEN(CLEAN(C9))-6,1)="5",MID(C9,LEN(CLEAN(C9))-6,1)="6"),DATE(MID(C9,1,2),MID(C9,3,2),MID(C9,5,2)),CHOOSE(14-LEN(CLEAN(C9)), DATE(MID(C9,1,2)+100,MID(C9,3,2),MID(C9,5,2)), DATE(MID(C9,1,1)+100,MID(C9,2,2),MID(C9,4,2)),DATE(2000,MID(C9,1,2),MID(C9,3,2)),DATE(2000,MID(C9,1,1),MID(C9,2,2)))),AD9,"y")</f>
        <v>#VALUE!</v>
      </c>
      <c r="AF9" s="172" t="e">
        <f t="shared" ref="AF9:AF27" si="17">CHOOSE(14-LEN(CLEAN(C9)),CHOOSE(MID(C9,7,1),"남","여","남","여","남","여","남","여","남","여"),CHOOSE(MID(C9,6,1),"남","여","남","여","남","여","남","여","남","여"),CHOOSE(MID(C9,5,1),"남","여","남","여","남","여","남","여","남","여"),CHOOSE(MID(C9,4,1),"남","여","남","여","남","여","남","여","남","여"),CHOOSE(MID(C9,3,1),"남","여","남","여","남","여","남","여","남","여"))</f>
        <v>#VALUE!</v>
      </c>
      <c r="AG9" s="172" t="e">
        <f t="shared" ref="AG9:AG27" si="18">CHOOSE(14-LEN(CLEAN(C9)),MID(C9,7,1),MID(C9,6,1),MID(C9,5,1),MID(C9,4,1))</f>
        <v>#VALUE!</v>
      </c>
      <c r="AH9" s="172" t="e">
        <f t="shared" ref="AH9:AH27" si="19">CHOOSE(AG9,"내국인","내국인","내국인","내국인","외국인","외국인","외국인","외국인")</f>
        <v>#VALUE!</v>
      </c>
      <c r="AI9" s="172" t="e">
        <f t="shared" ref="AI9:AI27" si="20">IF(AH9="외국인","고용허가체크","")</f>
        <v>#VALUE!</v>
      </c>
      <c r="AJ9" s="172" t="e">
        <f t="shared" ref="AJ9:AJ27" si="21">IF(LEN(CLEAN(C9))=12,MOD(MID(C9,7,1)*10+MID(C9,8,1),2),MOD(MID(C9,8,1)*10+MID(C9,9,1),2))</f>
        <v>#VALUE!</v>
      </c>
      <c r="AK9" s="172" t="e">
        <f t="shared" ref="AK9:AK27" si="22">IF(AJ9=0,"OK","")</f>
        <v>#VALUE!</v>
      </c>
      <c r="AL9" s="172">
        <f t="shared" ref="AL9:AL27" si="23">LEN(CLEAN(C9))</f>
        <v>0</v>
      </c>
    </row>
    <row r="10" spans="1:38" ht="23.25" customHeight="1" x14ac:dyDescent="0.15">
      <c r="A10" s="206">
        <f t="shared" ref="A10:A27" si="24">A9+1</f>
        <v>3</v>
      </c>
      <c r="B10" s="183"/>
      <c r="C10" s="184"/>
      <c r="D10" s="200" t="str">
        <f t="shared" ref="D10:D27" si="25">IF(B10="","",$D$8)</f>
        <v/>
      </c>
      <c r="E10" s="198" t="str">
        <f t="shared" si="0"/>
        <v/>
      </c>
      <c r="F10" s="211" t="str">
        <f t="shared" ref="F10:F27" si="26">IF(B10="","",$F$8)</f>
        <v/>
      </c>
      <c r="G10" s="190" t="str">
        <f t="shared" ref="G10:G27" si="27">IF(B10="","",$G$8)</f>
        <v/>
      </c>
      <c r="H10" s="199" t="str">
        <f t="shared" si="4"/>
        <v/>
      </c>
      <c r="I10" s="191"/>
      <c r="J10" s="192">
        <f t="shared" si="1"/>
        <v>0</v>
      </c>
      <c r="K10" s="192">
        <f t="shared" si="5"/>
        <v>0</v>
      </c>
      <c r="L10" s="192">
        <f t="shared" si="6"/>
        <v>0</v>
      </c>
      <c r="M10" s="193">
        <f t="shared" si="7"/>
        <v>0</v>
      </c>
      <c r="N10" s="194">
        <f t="shared" si="8"/>
        <v>0</v>
      </c>
      <c r="O10" s="194">
        <f t="shared" si="9"/>
        <v>0</v>
      </c>
      <c r="P10" s="195">
        <f t="shared" si="10"/>
        <v>0</v>
      </c>
      <c r="Q10" s="195">
        <f t="shared" si="11"/>
        <v>0</v>
      </c>
      <c r="S10" s="178">
        <f t="shared" si="2"/>
        <v>0</v>
      </c>
      <c r="T10" s="217">
        <f t="shared" si="3"/>
        <v>0</v>
      </c>
      <c r="V10" s="123"/>
      <c r="W10" s="123"/>
      <c r="X10" s="123"/>
      <c r="Y10" s="123"/>
      <c r="AA10" s="172" t="e">
        <f t="shared" si="12"/>
        <v>#VALUE!</v>
      </c>
      <c r="AB10" s="172" t="e">
        <f t="shared" si="13"/>
        <v>#VALUE!</v>
      </c>
      <c r="AC10" s="173" t="e">
        <f t="shared" ca="1" si="14"/>
        <v>#VALUE!</v>
      </c>
      <c r="AD10" s="174">
        <f t="shared" ca="1" si="15"/>
        <v>44387</v>
      </c>
      <c r="AE10" s="173" t="e">
        <f t="shared" ca="1" si="16"/>
        <v>#VALUE!</v>
      </c>
      <c r="AF10" s="172" t="e">
        <f t="shared" si="17"/>
        <v>#VALUE!</v>
      </c>
      <c r="AG10" s="172" t="e">
        <f t="shared" si="18"/>
        <v>#VALUE!</v>
      </c>
      <c r="AH10" s="172" t="e">
        <f t="shared" si="19"/>
        <v>#VALUE!</v>
      </c>
      <c r="AI10" s="172" t="e">
        <f t="shared" si="20"/>
        <v>#VALUE!</v>
      </c>
      <c r="AJ10" s="172" t="e">
        <f t="shared" si="21"/>
        <v>#VALUE!</v>
      </c>
      <c r="AK10" s="172" t="e">
        <f t="shared" si="22"/>
        <v>#VALUE!</v>
      </c>
      <c r="AL10" s="172">
        <f t="shared" si="23"/>
        <v>0</v>
      </c>
    </row>
    <row r="11" spans="1:38" ht="23.25" customHeight="1" x14ac:dyDescent="0.15">
      <c r="A11" s="206">
        <f t="shared" si="24"/>
        <v>4</v>
      </c>
      <c r="B11" s="183"/>
      <c r="C11" s="184"/>
      <c r="D11" s="200" t="str">
        <f t="shared" si="25"/>
        <v/>
      </c>
      <c r="E11" s="198" t="str">
        <f t="shared" si="0"/>
        <v/>
      </c>
      <c r="F11" s="211" t="str">
        <f t="shared" si="26"/>
        <v/>
      </c>
      <c r="G11" s="190" t="str">
        <f t="shared" si="27"/>
        <v/>
      </c>
      <c r="H11" s="199" t="str">
        <f t="shared" si="4"/>
        <v/>
      </c>
      <c r="I11" s="191"/>
      <c r="J11" s="192">
        <f t="shared" si="1"/>
        <v>0</v>
      </c>
      <c r="K11" s="192">
        <f t="shared" si="5"/>
        <v>0</v>
      </c>
      <c r="L11" s="192">
        <f t="shared" si="6"/>
        <v>0</v>
      </c>
      <c r="M11" s="193">
        <f t="shared" si="7"/>
        <v>0</v>
      </c>
      <c r="N11" s="194">
        <f t="shared" si="8"/>
        <v>0</v>
      </c>
      <c r="O11" s="194">
        <f t="shared" si="9"/>
        <v>0</v>
      </c>
      <c r="P11" s="195">
        <f t="shared" si="10"/>
        <v>0</v>
      </c>
      <c r="Q11" s="195">
        <f t="shared" si="11"/>
        <v>0</v>
      </c>
      <c r="S11" s="178">
        <f t="shared" si="2"/>
        <v>0</v>
      </c>
      <c r="T11" s="217">
        <f t="shared" si="3"/>
        <v>0</v>
      </c>
      <c r="V11" s="123"/>
      <c r="W11" s="123"/>
      <c r="X11" s="123"/>
      <c r="Y11" s="123"/>
      <c r="AA11" s="172" t="e">
        <f t="shared" si="12"/>
        <v>#VALUE!</v>
      </c>
      <c r="AB11" s="172" t="e">
        <f t="shared" si="13"/>
        <v>#VALUE!</v>
      </c>
      <c r="AC11" s="173" t="e">
        <f t="shared" ca="1" si="14"/>
        <v>#VALUE!</v>
      </c>
      <c r="AD11" s="174">
        <f t="shared" ca="1" si="15"/>
        <v>44387</v>
      </c>
      <c r="AE11" s="173" t="e">
        <f t="shared" ca="1" si="16"/>
        <v>#VALUE!</v>
      </c>
      <c r="AF11" s="172" t="e">
        <f t="shared" si="17"/>
        <v>#VALUE!</v>
      </c>
      <c r="AG11" s="172" t="e">
        <f t="shared" si="18"/>
        <v>#VALUE!</v>
      </c>
      <c r="AH11" s="172" t="e">
        <f t="shared" si="19"/>
        <v>#VALUE!</v>
      </c>
      <c r="AI11" s="172" t="e">
        <f t="shared" si="20"/>
        <v>#VALUE!</v>
      </c>
      <c r="AJ11" s="172" t="e">
        <f t="shared" si="21"/>
        <v>#VALUE!</v>
      </c>
      <c r="AK11" s="172" t="e">
        <f t="shared" si="22"/>
        <v>#VALUE!</v>
      </c>
      <c r="AL11" s="172">
        <f t="shared" si="23"/>
        <v>0</v>
      </c>
    </row>
    <row r="12" spans="1:38" ht="23.25" customHeight="1" x14ac:dyDescent="0.15">
      <c r="A12" s="206">
        <f t="shared" si="24"/>
        <v>5</v>
      </c>
      <c r="B12" s="183"/>
      <c r="C12" s="184"/>
      <c r="D12" s="200" t="str">
        <f t="shared" si="25"/>
        <v/>
      </c>
      <c r="E12" s="198" t="str">
        <f t="shared" si="0"/>
        <v/>
      </c>
      <c r="F12" s="211" t="str">
        <f t="shared" si="26"/>
        <v/>
      </c>
      <c r="G12" s="190" t="str">
        <f t="shared" si="27"/>
        <v/>
      </c>
      <c r="H12" s="199" t="str">
        <f t="shared" si="4"/>
        <v/>
      </c>
      <c r="I12" s="191"/>
      <c r="J12" s="192">
        <f t="shared" si="1"/>
        <v>0</v>
      </c>
      <c r="K12" s="192">
        <f t="shared" si="5"/>
        <v>0</v>
      </c>
      <c r="L12" s="192">
        <f t="shared" si="6"/>
        <v>0</v>
      </c>
      <c r="M12" s="193">
        <f t="shared" si="7"/>
        <v>0</v>
      </c>
      <c r="N12" s="194">
        <f t="shared" si="8"/>
        <v>0</v>
      </c>
      <c r="O12" s="194">
        <f t="shared" si="9"/>
        <v>0</v>
      </c>
      <c r="P12" s="195">
        <f t="shared" si="10"/>
        <v>0</v>
      </c>
      <c r="Q12" s="195">
        <f t="shared" si="11"/>
        <v>0</v>
      </c>
      <c r="S12" s="178">
        <f t="shared" si="2"/>
        <v>0</v>
      </c>
      <c r="T12" s="217">
        <f t="shared" si="3"/>
        <v>0</v>
      </c>
      <c r="V12" s="123"/>
      <c r="W12" s="123"/>
      <c r="X12" s="123"/>
      <c r="Y12" s="123"/>
      <c r="AA12" s="172" t="e">
        <f t="shared" si="12"/>
        <v>#VALUE!</v>
      </c>
      <c r="AB12" s="172" t="e">
        <f t="shared" si="13"/>
        <v>#VALUE!</v>
      </c>
      <c r="AC12" s="173" t="e">
        <f t="shared" ca="1" si="14"/>
        <v>#VALUE!</v>
      </c>
      <c r="AD12" s="174">
        <f t="shared" ca="1" si="15"/>
        <v>44387</v>
      </c>
      <c r="AE12" s="173" t="e">
        <f t="shared" ca="1" si="16"/>
        <v>#VALUE!</v>
      </c>
      <c r="AF12" s="172" t="e">
        <f t="shared" si="17"/>
        <v>#VALUE!</v>
      </c>
      <c r="AG12" s="172" t="e">
        <f t="shared" si="18"/>
        <v>#VALUE!</v>
      </c>
      <c r="AH12" s="172" t="e">
        <f t="shared" si="19"/>
        <v>#VALUE!</v>
      </c>
      <c r="AI12" s="172" t="e">
        <f t="shared" si="20"/>
        <v>#VALUE!</v>
      </c>
      <c r="AJ12" s="172" t="e">
        <f t="shared" si="21"/>
        <v>#VALUE!</v>
      </c>
      <c r="AK12" s="172" t="e">
        <f t="shared" si="22"/>
        <v>#VALUE!</v>
      </c>
      <c r="AL12" s="172">
        <f t="shared" si="23"/>
        <v>0</v>
      </c>
    </row>
    <row r="13" spans="1:38" ht="23.25" customHeight="1" x14ac:dyDescent="0.15">
      <c r="A13" s="206">
        <f t="shared" si="24"/>
        <v>6</v>
      </c>
      <c r="B13" s="183"/>
      <c r="C13" s="184"/>
      <c r="D13" s="200" t="str">
        <f t="shared" si="25"/>
        <v/>
      </c>
      <c r="E13" s="198" t="str">
        <f t="shared" si="0"/>
        <v/>
      </c>
      <c r="F13" s="211" t="str">
        <f t="shared" si="26"/>
        <v/>
      </c>
      <c r="G13" s="190" t="str">
        <f t="shared" si="27"/>
        <v/>
      </c>
      <c r="H13" s="199" t="str">
        <f t="shared" si="4"/>
        <v/>
      </c>
      <c r="I13" s="191"/>
      <c r="J13" s="192">
        <f t="shared" si="1"/>
        <v>0</v>
      </c>
      <c r="K13" s="192">
        <f t="shared" si="5"/>
        <v>0</v>
      </c>
      <c r="L13" s="192">
        <f t="shared" si="6"/>
        <v>0</v>
      </c>
      <c r="M13" s="193">
        <f t="shared" si="7"/>
        <v>0</v>
      </c>
      <c r="N13" s="194">
        <f t="shared" si="8"/>
        <v>0</v>
      </c>
      <c r="O13" s="194">
        <f t="shared" si="9"/>
        <v>0</v>
      </c>
      <c r="P13" s="195">
        <f t="shared" si="10"/>
        <v>0</v>
      </c>
      <c r="Q13" s="195">
        <f t="shared" si="11"/>
        <v>0</v>
      </c>
      <c r="S13" s="178">
        <f t="shared" si="2"/>
        <v>0</v>
      </c>
      <c r="T13" s="217">
        <f t="shared" si="3"/>
        <v>0</v>
      </c>
      <c r="V13" s="123"/>
      <c r="W13" s="123"/>
      <c r="X13" s="123"/>
      <c r="Y13" s="123"/>
      <c r="AA13" s="172" t="e">
        <f t="shared" si="12"/>
        <v>#VALUE!</v>
      </c>
      <c r="AB13" s="172" t="e">
        <f t="shared" si="13"/>
        <v>#VALUE!</v>
      </c>
      <c r="AC13" s="173" t="e">
        <f t="shared" ca="1" si="14"/>
        <v>#VALUE!</v>
      </c>
      <c r="AD13" s="174">
        <f t="shared" ca="1" si="15"/>
        <v>44387</v>
      </c>
      <c r="AE13" s="173" t="e">
        <f t="shared" ca="1" si="16"/>
        <v>#VALUE!</v>
      </c>
      <c r="AF13" s="172" t="e">
        <f t="shared" si="17"/>
        <v>#VALUE!</v>
      </c>
      <c r="AG13" s="172" t="e">
        <f t="shared" si="18"/>
        <v>#VALUE!</v>
      </c>
      <c r="AH13" s="172" t="e">
        <f t="shared" si="19"/>
        <v>#VALUE!</v>
      </c>
      <c r="AI13" s="172" t="e">
        <f t="shared" si="20"/>
        <v>#VALUE!</v>
      </c>
      <c r="AJ13" s="172" t="e">
        <f t="shared" si="21"/>
        <v>#VALUE!</v>
      </c>
      <c r="AK13" s="172" t="e">
        <f t="shared" si="22"/>
        <v>#VALUE!</v>
      </c>
      <c r="AL13" s="172">
        <f t="shared" si="23"/>
        <v>0</v>
      </c>
    </row>
    <row r="14" spans="1:38" ht="23.25" customHeight="1" x14ac:dyDescent="0.15">
      <c r="A14" s="206">
        <f t="shared" si="24"/>
        <v>7</v>
      </c>
      <c r="B14" s="183"/>
      <c r="C14" s="184"/>
      <c r="D14" s="200" t="str">
        <f t="shared" si="25"/>
        <v/>
      </c>
      <c r="E14" s="198" t="str">
        <f t="shared" si="0"/>
        <v/>
      </c>
      <c r="F14" s="211" t="str">
        <f t="shared" si="26"/>
        <v/>
      </c>
      <c r="G14" s="190" t="str">
        <f t="shared" si="27"/>
        <v/>
      </c>
      <c r="H14" s="199" t="str">
        <f t="shared" si="4"/>
        <v/>
      </c>
      <c r="I14" s="191"/>
      <c r="J14" s="192">
        <f t="shared" si="1"/>
        <v>0</v>
      </c>
      <c r="K14" s="192">
        <f t="shared" si="5"/>
        <v>0</v>
      </c>
      <c r="L14" s="192">
        <f t="shared" si="6"/>
        <v>0</v>
      </c>
      <c r="M14" s="193">
        <f t="shared" si="7"/>
        <v>0</v>
      </c>
      <c r="N14" s="194">
        <f t="shared" si="8"/>
        <v>0</v>
      </c>
      <c r="O14" s="194">
        <f t="shared" si="9"/>
        <v>0</v>
      </c>
      <c r="P14" s="195">
        <f t="shared" si="10"/>
        <v>0</v>
      </c>
      <c r="Q14" s="195">
        <f t="shared" si="11"/>
        <v>0</v>
      </c>
      <c r="S14" s="178">
        <f t="shared" si="2"/>
        <v>0</v>
      </c>
      <c r="T14" s="217">
        <f t="shared" si="3"/>
        <v>0</v>
      </c>
      <c r="V14" s="123"/>
      <c r="W14" s="123"/>
      <c r="X14" s="123"/>
      <c r="Y14" s="123"/>
      <c r="AA14" s="172" t="e">
        <f t="shared" si="12"/>
        <v>#VALUE!</v>
      </c>
      <c r="AB14" s="172" t="e">
        <f t="shared" si="13"/>
        <v>#VALUE!</v>
      </c>
      <c r="AC14" s="173" t="e">
        <f t="shared" ca="1" si="14"/>
        <v>#VALUE!</v>
      </c>
      <c r="AD14" s="174">
        <f t="shared" ca="1" si="15"/>
        <v>44387</v>
      </c>
      <c r="AE14" s="173" t="e">
        <f t="shared" ca="1" si="16"/>
        <v>#VALUE!</v>
      </c>
      <c r="AF14" s="172" t="e">
        <f t="shared" si="17"/>
        <v>#VALUE!</v>
      </c>
      <c r="AG14" s="172" t="e">
        <f t="shared" si="18"/>
        <v>#VALUE!</v>
      </c>
      <c r="AH14" s="172" t="e">
        <f t="shared" si="19"/>
        <v>#VALUE!</v>
      </c>
      <c r="AI14" s="172" t="e">
        <f t="shared" si="20"/>
        <v>#VALUE!</v>
      </c>
      <c r="AJ14" s="172" t="e">
        <f t="shared" si="21"/>
        <v>#VALUE!</v>
      </c>
      <c r="AK14" s="172" t="e">
        <f t="shared" si="22"/>
        <v>#VALUE!</v>
      </c>
      <c r="AL14" s="172">
        <f t="shared" si="23"/>
        <v>0</v>
      </c>
    </row>
    <row r="15" spans="1:38" ht="23.25" customHeight="1" x14ac:dyDescent="0.15">
      <c r="A15" s="206">
        <f t="shared" si="24"/>
        <v>8</v>
      </c>
      <c r="B15" s="183"/>
      <c r="C15" s="184"/>
      <c r="D15" s="200" t="str">
        <f t="shared" si="25"/>
        <v/>
      </c>
      <c r="E15" s="198" t="str">
        <f t="shared" si="0"/>
        <v/>
      </c>
      <c r="F15" s="211" t="str">
        <f t="shared" si="26"/>
        <v/>
      </c>
      <c r="G15" s="190" t="str">
        <f t="shared" si="27"/>
        <v/>
      </c>
      <c r="H15" s="199" t="str">
        <f t="shared" si="4"/>
        <v/>
      </c>
      <c r="I15" s="191"/>
      <c r="J15" s="192">
        <f t="shared" si="1"/>
        <v>0</v>
      </c>
      <c r="K15" s="192">
        <f t="shared" si="5"/>
        <v>0</v>
      </c>
      <c r="L15" s="192">
        <f t="shared" si="6"/>
        <v>0</v>
      </c>
      <c r="M15" s="193">
        <f t="shared" si="7"/>
        <v>0</v>
      </c>
      <c r="N15" s="194">
        <f t="shared" si="8"/>
        <v>0</v>
      </c>
      <c r="O15" s="194">
        <f t="shared" si="9"/>
        <v>0</v>
      </c>
      <c r="P15" s="195">
        <f t="shared" si="10"/>
        <v>0</v>
      </c>
      <c r="Q15" s="195">
        <f t="shared" si="11"/>
        <v>0</v>
      </c>
      <c r="S15" s="178">
        <f t="shared" si="2"/>
        <v>0</v>
      </c>
      <c r="T15" s="217">
        <f t="shared" si="3"/>
        <v>0</v>
      </c>
      <c r="V15" s="123"/>
      <c r="W15" s="123"/>
      <c r="X15" s="123"/>
      <c r="Y15" s="123"/>
      <c r="AA15" s="172" t="e">
        <f t="shared" si="12"/>
        <v>#VALUE!</v>
      </c>
      <c r="AB15" s="172" t="e">
        <f t="shared" si="13"/>
        <v>#VALUE!</v>
      </c>
      <c r="AC15" s="173" t="e">
        <f t="shared" ca="1" si="14"/>
        <v>#VALUE!</v>
      </c>
      <c r="AD15" s="174">
        <f t="shared" ca="1" si="15"/>
        <v>44387</v>
      </c>
      <c r="AE15" s="173" t="e">
        <f t="shared" ca="1" si="16"/>
        <v>#VALUE!</v>
      </c>
      <c r="AF15" s="172" t="e">
        <f t="shared" si="17"/>
        <v>#VALUE!</v>
      </c>
      <c r="AG15" s="172" t="e">
        <f t="shared" si="18"/>
        <v>#VALUE!</v>
      </c>
      <c r="AH15" s="172" t="e">
        <f t="shared" si="19"/>
        <v>#VALUE!</v>
      </c>
      <c r="AI15" s="172" t="e">
        <f t="shared" si="20"/>
        <v>#VALUE!</v>
      </c>
      <c r="AJ15" s="172" t="e">
        <f t="shared" si="21"/>
        <v>#VALUE!</v>
      </c>
      <c r="AK15" s="172" t="e">
        <f t="shared" si="22"/>
        <v>#VALUE!</v>
      </c>
      <c r="AL15" s="172">
        <f t="shared" si="23"/>
        <v>0</v>
      </c>
    </row>
    <row r="16" spans="1:38" ht="23.25" customHeight="1" x14ac:dyDescent="0.15">
      <c r="A16" s="206">
        <f t="shared" si="24"/>
        <v>9</v>
      </c>
      <c r="B16" s="183"/>
      <c r="C16" s="184"/>
      <c r="D16" s="200" t="str">
        <f t="shared" si="25"/>
        <v/>
      </c>
      <c r="E16" s="198" t="str">
        <f t="shared" si="0"/>
        <v/>
      </c>
      <c r="F16" s="211" t="str">
        <f t="shared" si="26"/>
        <v/>
      </c>
      <c r="G16" s="190" t="str">
        <f t="shared" si="27"/>
        <v/>
      </c>
      <c r="H16" s="199" t="str">
        <f t="shared" si="4"/>
        <v/>
      </c>
      <c r="I16" s="191"/>
      <c r="J16" s="192">
        <f t="shared" si="1"/>
        <v>0</v>
      </c>
      <c r="K16" s="192">
        <f t="shared" si="5"/>
        <v>0</v>
      </c>
      <c r="L16" s="192">
        <f t="shared" si="6"/>
        <v>0</v>
      </c>
      <c r="M16" s="193">
        <f t="shared" si="7"/>
        <v>0</v>
      </c>
      <c r="N16" s="194">
        <f t="shared" si="8"/>
        <v>0</v>
      </c>
      <c r="O16" s="194">
        <f t="shared" si="9"/>
        <v>0</v>
      </c>
      <c r="P16" s="195">
        <f t="shared" si="10"/>
        <v>0</v>
      </c>
      <c r="Q16" s="195">
        <f t="shared" si="11"/>
        <v>0</v>
      </c>
      <c r="S16" s="178">
        <f t="shared" si="2"/>
        <v>0</v>
      </c>
      <c r="T16" s="217">
        <f t="shared" si="3"/>
        <v>0</v>
      </c>
      <c r="V16" s="123"/>
      <c r="W16" s="123"/>
      <c r="X16" s="123"/>
      <c r="Y16" s="123"/>
      <c r="AA16" s="172" t="e">
        <f t="shared" si="12"/>
        <v>#VALUE!</v>
      </c>
      <c r="AB16" s="172" t="e">
        <f t="shared" si="13"/>
        <v>#VALUE!</v>
      </c>
      <c r="AC16" s="173" t="e">
        <f t="shared" ca="1" si="14"/>
        <v>#VALUE!</v>
      </c>
      <c r="AD16" s="174">
        <f t="shared" ca="1" si="15"/>
        <v>44387</v>
      </c>
      <c r="AE16" s="173" t="e">
        <f t="shared" ca="1" si="16"/>
        <v>#VALUE!</v>
      </c>
      <c r="AF16" s="172" t="e">
        <f t="shared" si="17"/>
        <v>#VALUE!</v>
      </c>
      <c r="AG16" s="172" t="e">
        <f t="shared" si="18"/>
        <v>#VALUE!</v>
      </c>
      <c r="AH16" s="172" t="e">
        <f t="shared" si="19"/>
        <v>#VALUE!</v>
      </c>
      <c r="AI16" s="172" t="e">
        <f t="shared" si="20"/>
        <v>#VALUE!</v>
      </c>
      <c r="AJ16" s="172" t="e">
        <f t="shared" si="21"/>
        <v>#VALUE!</v>
      </c>
      <c r="AK16" s="172" t="e">
        <f t="shared" si="22"/>
        <v>#VALUE!</v>
      </c>
      <c r="AL16" s="172">
        <f t="shared" si="23"/>
        <v>0</v>
      </c>
    </row>
    <row r="17" spans="1:38" ht="23.25" customHeight="1" x14ac:dyDescent="0.15">
      <c r="A17" s="206">
        <f t="shared" si="24"/>
        <v>10</v>
      </c>
      <c r="B17" s="183"/>
      <c r="C17" s="184"/>
      <c r="D17" s="200" t="str">
        <f t="shared" si="25"/>
        <v/>
      </c>
      <c r="E17" s="198" t="str">
        <f t="shared" si="0"/>
        <v/>
      </c>
      <c r="F17" s="211" t="str">
        <f t="shared" si="26"/>
        <v/>
      </c>
      <c r="G17" s="190" t="str">
        <f t="shared" si="27"/>
        <v/>
      </c>
      <c r="H17" s="199" t="str">
        <f t="shared" si="4"/>
        <v/>
      </c>
      <c r="I17" s="191"/>
      <c r="J17" s="192">
        <f t="shared" si="1"/>
        <v>0</v>
      </c>
      <c r="K17" s="192">
        <f t="shared" si="5"/>
        <v>0</v>
      </c>
      <c r="L17" s="192">
        <f t="shared" si="6"/>
        <v>0</v>
      </c>
      <c r="M17" s="193">
        <f t="shared" si="7"/>
        <v>0</v>
      </c>
      <c r="N17" s="194">
        <f t="shared" si="8"/>
        <v>0</v>
      </c>
      <c r="O17" s="194">
        <f t="shared" si="9"/>
        <v>0</v>
      </c>
      <c r="P17" s="195">
        <f t="shared" si="10"/>
        <v>0</v>
      </c>
      <c r="Q17" s="195">
        <f t="shared" si="11"/>
        <v>0</v>
      </c>
      <c r="S17" s="178">
        <f t="shared" si="2"/>
        <v>0</v>
      </c>
      <c r="T17" s="217">
        <f t="shared" si="3"/>
        <v>0</v>
      </c>
      <c r="V17" s="123"/>
      <c r="W17" s="123"/>
      <c r="X17" s="123"/>
      <c r="Y17" s="123"/>
      <c r="AA17" s="172" t="e">
        <f t="shared" si="12"/>
        <v>#VALUE!</v>
      </c>
      <c r="AB17" s="172" t="e">
        <f t="shared" si="13"/>
        <v>#VALUE!</v>
      </c>
      <c r="AC17" s="173" t="e">
        <f t="shared" ca="1" si="14"/>
        <v>#VALUE!</v>
      </c>
      <c r="AD17" s="174">
        <f t="shared" ca="1" si="15"/>
        <v>44387</v>
      </c>
      <c r="AE17" s="173" t="e">
        <f t="shared" ca="1" si="16"/>
        <v>#VALUE!</v>
      </c>
      <c r="AF17" s="172" t="e">
        <f t="shared" si="17"/>
        <v>#VALUE!</v>
      </c>
      <c r="AG17" s="172" t="e">
        <f t="shared" si="18"/>
        <v>#VALUE!</v>
      </c>
      <c r="AH17" s="172" t="e">
        <f t="shared" si="19"/>
        <v>#VALUE!</v>
      </c>
      <c r="AI17" s="172" t="e">
        <f t="shared" si="20"/>
        <v>#VALUE!</v>
      </c>
      <c r="AJ17" s="172" t="e">
        <f t="shared" si="21"/>
        <v>#VALUE!</v>
      </c>
      <c r="AK17" s="172" t="e">
        <f t="shared" si="22"/>
        <v>#VALUE!</v>
      </c>
      <c r="AL17" s="172">
        <f t="shared" si="23"/>
        <v>0</v>
      </c>
    </row>
    <row r="18" spans="1:38" ht="23.25" customHeight="1" x14ac:dyDescent="0.15">
      <c r="A18" s="206">
        <f t="shared" si="24"/>
        <v>11</v>
      </c>
      <c r="B18" s="183"/>
      <c r="C18" s="184"/>
      <c r="D18" s="200" t="str">
        <f t="shared" si="25"/>
        <v/>
      </c>
      <c r="E18" s="198" t="str">
        <f t="shared" si="0"/>
        <v/>
      </c>
      <c r="F18" s="211" t="str">
        <f t="shared" si="26"/>
        <v/>
      </c>
      <c r="G18" s="190" t="str">
        <f t="shared" si="27"/>
        <v/>
      </c>
      <c r="H18" s="199" t="str">
        <f t="shared" si="4"/>
        <v/>
      </c>
      <c r="I18" s="191"/>
      <c r="J18" s="192">
        <f t="shared" si="1"/>
        <v>0</v>
      </c>
      <c r="K18" s="192">
        <f t="shared" si="5"/>
        <v>0</v>
      </c>
      <c r="L18" s="192">
        <f t="shared" si="6"/>
        <v>0</v>
      </c>
      <c r="M18" s="193">
        <f t="shared" si="7"/>
        <v>0</v>
      </c>
      <c r="N18" s="194">
        <f t="shared" si="8"/>
        <v>0</v>
      </c>
      <c r="O18" s="194">
        <f t="shared" si="9"/>
        <v>0</v>
      </c>
      <c r="P18" s="195">
        <f t="shared" si="10"/>
        <v>0</v>
      </c>
      <c r="Q18" s="195">
        <f t="shared" si="11"/>
        <v>0</v>
      </c>
      <c r="S18" s="178">
        <f t="shared" si="2"/>
        <v>0</v>
      </c>
      <c r="T18" s="217">
        <f t="shared" si="3"/>
        <v>0</v>
      </c>
      <c r="V18" s="123"/>
      <c r="W18" s="123"/>
      <c r="X18" s="123"/>
      <c r="Y18" s="123"/>
      <c r="AA18" s="172" t="e">
        <f t="shared" si="12"/>
        <v>#VALUE!</v>
      </c>
      <c r="AB18" s="172" t="e">
        <f t="shared" si="13"/>
        <v>#VALUE!</v>
      </c>
      <c r="AC18" s="173" t="e">
        <f t="shared" ca="1" si="14"/>
        <v>#VALUE!</v>
      </c>
      <c r="AD18" s="174">
        <f t="shared" ca="1" si="15"/>
        <v>44387</v>
      </c>
      <c r="AE18" s="173" t="e">
        <f t="shared" ca="1" si="16"/>
        <v>#VALUE!</v>
      </c>
      <c r="AF18" s="172" t="e">
        <f t="shared" si="17"/>
        <v>#VALUE!</v>
      </c>
      <c r="AG18" s="172" t="e">
        <f t="shared" si="18"/>
        <v>#VALUE!</v>
      </c>
      <c r="AH18" s="172" t="e">
        <f t="shared" si="19"/>
        <v>#VALUE!</v>
      </c>
      <c r="AI18" s="172" t="e">
        <f t="shared" si="20"/>
        <v>#VALUE!</v>
      </c>
      <c r="AJ18" s="172" t="e">
        <f t="shared" si="21"/>
        <v>#VALUE!</v>
      </c>
      <c r="AK18" s="172" t="e">
        <f t="shared" si="22"/>
        <v>#VALUE!</v>
      </c>
      <c r="AL18" s="172">
        <f t="shared" si="23"/>
        <v>0</v>
      </c>
    </row>
    <row r="19" spans="1:38" ht="23.25" customHeight="1" x14ac:dyDescent="0.15">
      <c r="A19" s="206">
        <f t="shared" si="24"/>
        <v>12</v>
      </c>
      <c r="B19" s="183"/>
      <c r="C19" s="184"/>
      <c r="D19" s="200" t="str">
        <f t="shared" si="25"/>
        <v/>
      </c>
      <c r="E19" s="198" t="str">
        <f t="shared" si="0"/>
        <v/>
      </c>
      <c r="F19" s="211" t="str">
        <f t="shared" si="26"/>
        <v/>
      </c>
      <c r="G19" s="190" t="str">
        <f t="shared" si="27"/>
        <v/>
      </c>
      <c r="H19" s="199" t="str">
        <f t="shared" si="4"/>
        <v/>
      </c>
      <c r="I19" s="191"/>
      <c r="J19" s="192">
        <f t="shared" si="1"/>
        <v>0</v>
      </c>
      <c r="K19" s="192">
        <f t="shared" si="5"/>
        <v>0</v>
      </c>
      <c r="L19" s="192">
        <f t="shared" si="6"/>
        <v>0</v>
      </c>
      <c r="M19" s="193">
        <f t="shared" si="7"/>
        <v>0</v>
      </c>
      <c r="N19" s="194">
        <f t="shared" si="8"/>
        <v>0</v>
      </c>
      <c r="O19" s="194">
        <f t="shared" si="9"/>
        <v>0</v>
      </c>
      <c r="P19" s="195">
        <f t="shared" si="10"/>
        <v>0</v>
      </c>
      <c r="Q19" s="195">
        <f t="shared" si="11"/>
        <v>0</v>
      </c>
      <c r="S19" s="178">
        <f t="shared" si="2"/>
        <v>0</v>
      </c>
      <c r="T19" s="217">
        <f t="shared" si="3"/>
        <v>0</v>
      </c>
      <c r="V19" s="123"/>
      <c r="W19" s="123"/>
      <c r="X19" s="123"/>
      <c r="Y19" s="123"/>
      <c r="AA19" s="172" t="e">
        <f t="shared" si="12"/>
        <v>#VALUE!</v>
      </c>
      <c r="AB19" s="172" t="e">
        <f t="shared" si="13"/>
        <v>#VALUE!</v>
      </c>
      <c r="AC19" s="173" t="e">
        <f t="shared" ca="1" si="14"/>
        <v>#VALUE!</v>
      </c>
      <c r="AD19" s="174">
        <f t="shared" ca="1" si="15"/>
        <v>44387</v>
      </c>
      <c r="AE19" s="173" t="e">
        <f t="shared" ca="1" si="16"/>
        <v>#VALUE!</v>
      </c>
      <c r="AF19" s="172" t="e">
        <f t="shared" si="17"/>
        <v>#VALUE!</v>
      </c>
      <c r="AG19" s="172" t="e">
        <f t="shared" si="18"/>
        <v>#VALUE!</v>
      </c>
      <c r="AH19" s="172" t="e">
        <f t="shared" si="19"/>
        <v>#VALUE!</v>
      </c>
      <c r="AI19" s="172" t="e">
        <f t="shared" si="20"/>
        <v>#VALUE!</v>
      </c>
      <c r="AJ19" s="172" t="e">
        <f t="shared" si="21"/>
        <v>#VALUE!</v>
      </c>
      <c r="AK19" s="172" t="e">
        <f t="shared" si="22"/>
        <v>#VALUE!</v>
      </c>
      <c r="AL19" s="172">
        <f t="shared" si="23"/>
        <v>0</v>
      </c>
    </row>
    <row r="20" spans="1:38" ht="23.25" customHeight="1" x14ac:dyDescent="0.15">
      <c r="A20" s="206">
        <f t="shared" si="24"/>
        <v>13</v>
      </c>
      <c r="B20" s="183"/>
      <c r="C20" s="184"/>
      <c r="D20" s="200" t="str">
        <f t="shared" si="25"/>
        <v/>
      </c>
      <c r="E20" s="198" t="str">
        <f t="shared" si="0"/>
        <v/>
      </c>
      <c r="F20" s="211" t="str">
        <f t="shared" si="26"/>
        <v/>
      </c>
      <c r="G20" s="190" t="str">
        <f t="shared" si="27"/>
        <v/>
      </c>
      <c r="H20" s="199" t="str">
        <f t="shared" si="4"/>
        <v/>
      </c>
      <c r="I20" s="191"/>
      <c r="J20" s="192">
        <f t="shared" si="1"/>
        <v>0</v>
      </c>
      <c r="K20" s="192">
        <f t="shared" si="5"/>
        <v>0</v>
      </c>
      <c r="L20" s="192">
        <f t="shared" si="6"/>
        <v>0</v>
      </c>
      <c r="M20" s="193">
        <f t="shared" si="7"/>
        <v>0</v>
      </c>
      <c r="N20" s="194">
        <f t="shared" si="8"/>
        <v>0</v>
      </c>
      <c r="O20" s="194">
        <f t="shared" si="9"/>
        <v>0</v>
      </c>
      <c r="P20" s="195">
        <f t="shared" si="10"/>
        <v>0</v>
      </c>
      <c r="Q20" s="195">
        <f t="shared" si="11"/>
        <v>0</v>
      </c>
      <c r="S20" s="178">
        <f t="shared" si="2"/>
        <v>0</v>
      </c>
      <c r="T20" s="217">
        <f t="shared" si="3"/>
        <v>0</v>
      </c>
      <c r="V20" s="123"/>
      <c r="W20" s="123"/>
      <c r="X20" s="123"/>
      <c r="Y20" s="123"/>
      <c r="AA20" s="172" t="e">
        <f t="shared" si="12"/>
        <v>#VALUE!</v>
      </c>
      <c r="AB20" s="172" t="e">
        <f t="shared" si="13"/>
        <v>#VALUE!</v>
      </c>
      <c r="AC20" s="173" t="e">
        <f t="shared" ca="1" si="14"/>
        <v>#VALUE!</v>
      </c>
      <c r="AD20" s="174">
        <f t="shared" ca="1" si="15"/>
        <v>44387</v>
      </c>
      <c r="AE20" s="173" t="e">
        <f t="shared" ca="1" si="16"/>
        <v>#VALUE!</v>
      </c>
      <c r="AF20" s="172" t="e">
        <f t="shared" si="17"/>
        <v>#VALUE!</v>
      </c>
      <c r="AG20" s="172" t="e">
        <f t="shared" si="18"/>
        <v>#VALUE!</v>
      </c>
      <c r="AH20" s="172" t="e">
        <f t="shared" si="19"/>
        <v>#VALUE!</v>
      </c>
      <c r="AI20" s="172" t="e">
        <f t="shared" si="20"/>
        <v>#VALUE!</v>
      </c>
      <c r="AJ20" s="172" t="e">
        <f t="shared" si="21"/>
        <v>#VALUE!</v>
      </c>
      <c r="AK20" s="172" t="e">
        <f t="shared" si="22"/>
        <v>#VALUE!</v>
      </c>
      <c r="AL20" s="172">
        <f t="shared" si="23"/>
        <v>0</v>
      </c>
    </row>
    <row r="21" spans="1:38" ht="23.25" customHeight="1" x14ac:dyDescent="0.15">
      <c r="A21" s="206">
        <f t="shared" si="24"/>
        <v>14</v>
      </c>
      <c r="B21" s="183"/>
      <c r="C21" s="184"/>
      <c r="D21" s="200" t="str">
        <f t="shared" si="25"/>
        <v/>
      </c>
      <c r="E21" s="198" t="str">
        <f t="shared" si="0"/>
        <v/>
      </c>
      <c r="F21" s="211" t="str">
        <f t="shared" si="26"/>
        <v/>
      </c>
      <c r="G21" s="190" t="str">
        <f t="shared" si="27"/>
        <v/>
      </c>
      <c r="H21" s="199" t="str">
        <f t="shared" si="4"/>
        <v/>
      </c>
      <c r="I21" s="191"/>
      <c r="J21" s="192">
        <f t="shared" si="1"/>
        <v>0</v>
      </c>
      <c r="K21" s="192">
        <f t="shared" si="5"/>
        <v>0</v>
      </c>
      <c r="L21" s="192">
        <f t="shared" si="6"/>
        <v>0</v>
      </c>
      <c r="M21" s="193">
        <f t="shared" si="7"/>
        <v>0</v>
      </c>
      <c r="N21" s="194">
        <f t="shared" si="8"/>
        <v>0</v>
      </c>
      <c r="O21" s="194">
        <f t="shared" si="9"/>
        <v>0</v>
      </c>
      <c r="P21" s="195">
        <f t="shared" si="10"/>
        <v>0</v>
      </c>
      <c r="Q21" s="195">
        <f t="shared" si="11"/>
        <v>0</v>
      </c>
      <c r="S21" s="178">
        <f t="shared" si="2"/>
        <v>0</v>
      </c>
      <c r="T21" s="217">
        <f t="shared" si="3"/>
        <v>0</v>
      </c>
      <c r="V21" s="123"/>
      <c r="W21" s="123"/>
      <c r="X21" s="123"/>
      <c r="Y21" s="123"/>
      <c r="AA21" s="172" t="e">
        <f t="shared" si="12"/>
        <v>#VALUE!</v>
      </c>
      <c r="AB21" s="172" t="e">
        <f t="shared" si="13"/>
        <v>#VALUE!</v>
      </c>
      <c r="AC21" s="173" t="e">
        <f t="shared" ca="1" si="14"/>
        <v>#VALUE!</v>
      </c>
      <c r="AD21" s="174">
        <f t="shared" ca="1" si="15"/>
        <v>44387</v>
      </c>
      <c r="AE21" s="173" t="e">
        <f t="shared" ca="1" si="16"/>
        <v>#VALUE!</v>
      </c>
      <c r="AF21" s="172" t="e">
        <f t="shared" si="17"/>
        <v>#VALUE!</v>
      </c>
      <c r="AG21" s="172" t="e">
        <f t="shared" si="18"/>
        <v>#VALUE!</v>
      </c>
      <c r="AH21" s="172" t="e">
        <f t="shared" si="19"/>
        <v>#VALUE!</v>
      </c>
      <c r="AI21" s="172" t="e">
        <f t="shared" si="20"/>
        <v>#VALUE!</v>
      </c>
      <c r="AJ21" s="172" t="e">
        <f t="shared" si="21"/>
        <v>#VALUE!</v>
      </c>
      <c r="AK21" s="172" t="e">
        <f t="shared" si="22"/>
        <v>#VALUE!</v>
      </c>
      <c r="AL21" s="172">
        <f t="shared" si="23"/>
        <v>0</v>
      </c>
    </row>
    <row r="22" spans="1:38" ht="23.25" customHeight="1" x14ac:dyDescent="0.15">
      <c r="A22" s="206">
        <f t="shared" si="24"/>
        <v>15</v>
      </c>
      <c r="B22" s="183"/>
      <c r="C22" s="184"/>
      <c r="D22" s="200" t="str">
        <f t="shared" si="25"/>
        <v/>
      </c>
      <c r="E22" s="198" t="str">
        <f t="shared" si="0"/>
        <v/>
      </c>
      <c r="F22" s="211" t="str">
        <f t="shared" si="26"/>
        <v/>
      </c>
      <c r="G22" s="190" t="str">
        <f t="shared" si="27"/>
        <v/>
      </c>
      <c r="H22" s="199" t="str">
        <f t="shared" si="4"/>
        <v/>
      </c>
      <c r="I22" s="191"/>
      <c r="J22" s="192">
        <f t="shared" si="1"/>
        <v>0</v>
      </c>
      <c r="K22" s="192">
        <f t="shared" si="5"/>
        <v>0</v>
      </c>
      <c r="L22" s="192">
        <f t="shared" si="6"/>
        <v>0</v>
      </c>
      <c r="M22" s="193">
        <f t="shared" si="7"/>
        <v>0</v>
      </c>
      <c r="N22" s="194">
        <f t="shared" si="8"/>
        <v>0</v>
      </c>
      <c r="O22" s="194">
        <f t="shared" si="9"/>
        <v>0</v>
      </c>
      <c r="P22" s="195">
        <f t="shared" si="10"/>
        <v>0</v>
      </c>
      <c r="Q22" s="195">
        <f t="shared" si="11"/>
        <v>0</v>
      </c>
      <c r="S22" s="178">
        <f t="shared" si="2"/>
        <v>0</v>
      </c>
      <c r="T22" s="217">
        <f t="shared" si="3"/>
        <v>0</v>
      </c>
      <c r="V22" s="123"/>
      <c r="W22" s="123"/>
      <c r="X22" s="123"/>
      <c r="Y22" s="123"/>
      <c r="AA22" s="172" t="e">
        <f t="shared" si="12"/>
        <v>#VALUE!</v>
      </c>
      <c r="AB22" s="172" t="e">
        <f t="shared" si="13"/>
        <v>#VALUE!</v>
      </c>
      <c r="AC22" s="173" t="e">
        <f t="shared" ca="1" si="14"/>
        <v>#VALUE!</v>
      </c>
      <c r="AD22" s="174">
        <f t="shared" ca="1" si="15"/>
        <v>44387</v>
      </c>
      <c r="AE22" s="173" t="e">
        <f t="shared" ca="1" si="16"/>
        <v>#VALUE!</v>
      </c>
      <c r="AF22" s="172" t="e">
        <f t="shared" si="17"/>
        <v>#VALUE!</v>
      </c>
      <c r="AG22" s="172" t="e">
        <f t="shared" si="18"/>
        <v>#VALUE!</v>
      </c>
      <c r="AH22" s="172" t="e">
        <f t="shared" si="19"/>
        <v>#VALUE!</v>
      </c>
      <c r="AI22" s="172" t="e">
        <f t="shared" si="20"/>
        <v>#VALUE!</v>
      </c>
      <c r="AJ22" s="172" t="e">
        <f t="shared" si="21"/>
        <v>#VALUE!</v>
      </c>
      <c r="AK22" s="172" t="e">
        <f t="shared" si="22"/>
        <v>#VALUE!</v>
      </c>
      <c r="AL22" s="172">
        <f t="shared" si="23"/>
        <v>0</v>
      </c>
    </row>
    <row r="23" spans="1:38" ht="23.25" customHeight="1" x14ac:dyDescent="0.15">
      <c r="A23" s="206">
        <f t="shared" si="24"/>
        <v>16</v>
      </c>
      <c r="B23" s="183"/>
      <c r="C23" s="184"/>
      <c r="D23" s="200" t="str">
        <f t="shared" si="25"/>
        <v/>
      </c>
      <c r="E23" s="198" t="str">
        <f t="shared" si="0"/>
        <v/>
      </c>
      <c r="F23" s="211" t="str">
        <f t="shared" si="26"/>
        <v/>
      </c>
      <c r="G23" s="190" t="str">
        <f t="shared" si="27"/>
        <v/>
      </c>
      <c r="H23" s="199" t="str">
        <f t="shared" si="4"/>
        <v/>
      </c>
      <c r="I23" s="191"/>
      <c r="J23" s="192">
        <f t="shared" si="1"/>
        <v>0</v>
      </c>
      <c r="K23" s="192">
        <f t="shared" si="5"/>
        <v>0</v>
      </c>
      <c r="L23" s="192">
        <f t="shared" si="6"/>
        <v>0</v>
      </c>
      <c r="M23" s="193">
        <f t="shared" si="7"/>
        <v>0</v>
      </c>
      <c r="N23" s="194">
        <f t="shared" si="8"/>
        <v>0</v>
      </c>
      <c r="O23" s="194">
        <f t="shared" si="9"/>
        <v>0</v>
      </c>
      <c r="P23" s="195">
        <f t="shared" si="10"/>
        <v>0</v>
      </c>
      <c r="Q23" s="195">
        <f t="shared" si="11"/>
        <v>0</v>
      </c>
      <c r="S23" s="178">
        <f t="shared" si="2"/>
        <v>0</v>
      </c>
      <c r="T23" s="217">
        <f t="shared" si="3"/>
        <v>0</v>
      </c>
      <c r="V23" s="123"/>
      <c r="W23" s="123"/>
      <c r="X23" s="123"/>
      <c r="Y23" s="123"/>
      <c r="AA23" s="172" t="e">
        <f t="shared" si="12"/>
        <v>#VALUE!</v>
      </c>
      <c r="AB23" s="172" t="e">
        <f t="shared" si="13"/>
        <v>#VALUE!</v>
      </c>
      <c r="AC23" s="173" t="e">
        <f t="shared" ca="1" si="14"/>
        <v>#VALUE!</v>
      </c>
      <c r="AD23" s="174">
        <f t="shared" ca="1" si="15"/>
        <v>44387</v>
      </c>
      <c r="AE23" s="173" t="e">
        <f t="shared" ca="1" si="16"/>
        <v>#VALUE!</v>
      </c>
      <c r="AF23" s="172" t="e">
        <f t="shared" si="17"/>
        <v>#VALUE!</v>
      </c>
      <c r="AG23" s="172" t="e">
        <f t="shared" si="18"/>
        <v>#VALUE!</v>
      </c>
      <c r="AH23" s="172" t="e">
        <f t="shared" si="19"/>
        <v>#VALUE!</v>
      </c>
      <c r="AI23" s="172" t="e">
        <f t="shared" si="20"/>
        <v>#VALUE!</v>
      </c>
      <c r="AJ23" s="172" t="e">
        <f t="shared" si="21"/>
        <v>#VALUE!</v>
      </c>
      <c r="AK23" s="172" t="e">
        <f t="shared" si="22"/>
        <v>#VALUE!</v>
      </c>
      <c r="AL23" s="172">
        <f t="shared" si="23"/>
        <v>0</v>
      </c>
    </row>
    <row r="24" spans="1:38" ht="23.25" customHeight="1" x14ac:dyDescent="0.15">
      <c r="A24" s="206">
        <f t="shared" si="24"/>
        <v>17</v>
      </c>
      <c r="B24" s="183"/>
      <c r="C24" s="184"/>
      <c r="D24" s="200" t="str">
        <f t="shared" si="25"/>
        <v/>
      </c>
      <c r="E24" s="198" t="str">
        <f t="shared" si="0"/>
        <v/>
      </c>
      <c r="F24" s="211" t="str">
        <f t="shared" si="26"/>
        <v/>
      </c>
      <c r="G24" s="190" t="str">
        <f t="shared" si="27"/>
        <v/>
      </c>
      <c r="H24" s="199" t="str">
        <f t="shared" si="4"/>
        <v/>
      </c>
      <c r="I24" s="191"/>
      <c r="J24" s="192">
        <f t="shared" si="1"/>
        <v>0</v>
      </c>
      <c r="K24" s="192">
        <f t="shared" si="5"/>
        <v>0</v>
      </c>
      <c r="L24" s="192">
        <f t="shared" si="6"/>
        <v>0</v>
      </c>
      <c r="M24" s="193">
        <f t="shared" si="7"/>
        <v>0</v>
      </c>
      <c r="N24" s="194">
        <f t="shared" si="8"/>
        <v>0</v>
      </c>
      <c r="O24" s="194">
        <f t="shared" si="9"/>
        <v>0</v>
      </c>
      <c r="P24" s="195">
        <f t="shared" si="10"/>
        <v>0</v>
      </c>
      <c r="Q24" s="195">
        <f t="shared" si="11"/>
        <v>0</v>
      </c>
      <c r="S24" s="178">
        <f t="shared" si="2"/>
        <v>0</v>
      </c>
      <c r="T24" s="217">
        <f t="shared" si="3"/>
        <v>0</v>
      </c>
      <c r="V24" s="123"/>
      <c r="W24" s="123"/>
      <c r="X24" s="123"/>
      <c r="Y24" s="123"/>
      <c r="AA24" s="172" t="e">
        <f t="shared" si="12"/>
        <v>#VALUE!</v>
      </c>
      <c r="AB24" s="172" t="e">
        <f t="shared" si="13"/>
        <v>#VALUE!</v>
      </c>
      <c r="AC24" s="173" t="e">
        <f t="shared" ca="1" si="14"/>
        <v>#VALUE!</v>
      </c>
      <c r="AD24" s="174">
        <f t="shared" ca="1" si="15"/>
        <v>44387</v>
      </c>
      <c r="AE24" s="173" t="e">
        <f t="shared" ca="1" si="16"/>
        <v>#VALUE!</v>
      </c>
      <c r="AF24" s="172" t="e">
        <f t="shared" si="17"/>
        <v>#VALUE!</v>
      </c>
      <c r="AG24" s="172" t="e">
        <f t="shared" si="18"/>
        <v>#VALUE!</v>
      </c>
      <c r="AH24" s="172" t="e">
        <f t="shared" si="19"/>
        <v>#VALUE!</v>
      </c>
      <c r="AI24" s="172" t="e">
        <f t="shared" si="20"/>
        <v>#VALUE!</v>
      </c>
      <c r="AJ24" s="172" t="e">
        <f t="shared" si="21"/>
        <v>#VALUE!</v>
      </c>
      <c r="AK24" s="172" t="e">
        <f t="shared" si="22"/>
        <v>#VALUE!</v>
      </c>
      <c r="AL24" s="172">
        <f t="shared" si="23"/>
        <v>0</v>
      </c>
    </row>
    <row r="25" spans="1:38" ht="23.25" customHeight="1" x14ac:dyDescent="0.15">
      <c r="A25" s="206">
        <f t="shared" si="24"/>
        <v>18</v>
      </c>
      <c r="B25" s="183"/>
      <c r="C25" s="184"/>
      <c r="D25" s="200" t="str">
        <f t="shared" si="25"/>
        <v/>
      </c>
      <c r="E25" s="198" t="str">
        <f t="shared" si="0"/>
        <v/>
      </c>
      <c r="F25" s="211" t="str">
        <f t="shared" si="26"/>
        <v/>
      </c>
      <c r="G25" s="190" t="str">
        <f t="shared" si="27"/>
        <v/>
      </c>
      <c r="H25" s="199" t="str">
        <f t="shared" si="4"/>
        <v/>
      </c>
      <c r="I25" s="191"/>
      <c r="J25" s="192">
        <f t="shared" si="1"/>
        <v>0</v>
      </c>
      <c r="K25" s="192">
        <f t="shared" si="5"/>
        <v>0</v>
      </c>
      <c r="L25" s="192">
        <f t="shared" si="6"/>
        <v>0</v>
      </c>
      <c r="M25" s="193">
        <f t="shared" si="7"/>
        <v>0</v>
      </c>
      <c r="N25" s="194">
        <f t="shared" si="8"/>
        <v>0</v>
      </c>
      <c r="O25" s="194">
        <f t="shared" si="9"/>
        <v>0</v>
      </c>
      <c r="P25" s="195">
        <f t="shared" si="10"/>
        <v>0</v>
      </c>
      <c r="Q25" s="195">
        <f t="shared" si="11"/>
        <v>0</v>
      </c>
      <c r="S25" s="178">
        <f t="shared" si="2"/>
        <v>0</v>
      </c>
      <c r="T25" s="217">
        <f t="shared" si="3"/>
        <v>0</v>
      </c>
      <c r="V25" s="123"/>
      <c r="W25" s="123"/>
      <c r="X25" s="123"/>
      <c r="Y25" s="123"/>
      <c r="AA25" s="172" t="e">
        <f t="shared" si="12"/>
        <v>#VALUE!</v>
      </c>
      <c r="AB25" s="172" t="e">
        <f t="shared" si="13"/>
        <v>#VALUE!</v>
      </c>
      <c r="AC25" s="173" t="e">
        <f t="shared" ca="1" si="14"/>
        <v>#VALUE!</v>
      </c>
      <c r="AD25" s="174">
        <f t="shared" ca="1" si="15"/>
        <v>44387</v>
      </c>
      <c r="AE25" s="173" t="e">
        <f t="shared" ca="1" si="16"/>
        <v>#VALUE!</v>
      </c>
      <c r="AF25" s="172" t="e">
        <f t="shared" si="17"/>
        <v>#VALUE!</v>
      </c>
      <c r="AG25" s="172" t="e">
        <f t="shared" si="18"/>
        <v>#VALUE!</v>
      </c>
      <c r="AH25" s="172" t="e">
        <f t="shared" si="19"/>
        <v>#VALUE!</v>
      </c>
      <c r="AI25" s="172" t="e">
        <f t="shared" si="20"/>
        <v>#VALUE!</v>
      </c>
      <c r="AJ25" s="172" t="e">
        <f t="shared" si="21"/>
        <v>#VALUE!</v>
      </c>
      <c r="AK25" s="172" t="e">
        <f t="shared" si="22"/>
        <v>#VALUE!</v>
      </c>
      <c r="AL25" s="172">
        <f t="shared" si="23"/>
        <v>0</v>
      </c>
    </row>
    <row r="26" spans="1:38" ht="23.25" customHeight="1" x14ac:dyDescent="0.15">
      <c r="A26" s="206">
        <f t="shared" si="24"/>
        <v>19</v>
      </c>
      <c r="B26" s="183"/>
      <c r="C26" s="184"/>
      <c r="D26" s="200" t="str">
        <f t="shared" si="25"/>
        <v/>
      </c>
      <c r="E26" s="198" t="str">
        <f t="shared" si="0"/>
        <v/>
      </c>
      <c r="F26" s="211" t="str">
        <f t="shared" si="26"/>
        <v/>
      </c>
      <c r="G26" s="190" t="str">
        <f t="shared" si="27"/>
        <v/>
      </c>
      <c r="H26" s="199" t="str">
        <f t="shared" si="4"/>
        <v/>
      </c>
      <c r="I26" s="191"/>
      <c r="J26" s="192">
        <f t="shared" si="1"/>
        <v>0</v>
      </c>
      <c r="K26" s="192">
        <f t="shared" si="5"/>
        <v>0</v>
      </c>
      <c r="L26" s="192">
        <f t="shared" si="6"/>
        <v>0</v>
      </c>
      <c r="M26" s="193">
        <f t="shared" si="7"/>
        <v>0</v>
      </c>
      <c r="N26" s="194">
        <f t="shared" si="8"/>
        <v>0</v>
      </c>
      <c r="O26" s="194">
        <f t="shared" si="9"/>
        <v>0</v>
      </c>
      <c r="P26" s="195">
        <f t="shared" si="10"/>
        <v>0</v>
      </c>
      <c r="Q26" s="195">
        <f t="shared" si="11"/>
        <v>0</v>
      </c>
      <c r="S26" s="178">
        <f t="shared" si="2"/>
        <v>0</v>
      </c>
      <c r="T26" s="217">
        <f t="shared" si="3"/>
        <v>0</v>
      </c>
      <c r="V26" s="123"/>
      <c r="W26" s="123"/>
      <c r="X26" s="123"/>
      <c r="Y26" s="123"/>
      <c r="AA26" s="172" t="e">
        <f t="shared" si="12"/>
        <v>#VALUE!</v>
      </c>
      <c r="AB26" s="172" t="e">
        <f t="shared" si="13"/>
        <v>#VALUE!</v>
      </c>
      <c r="AC26" s="173" t="e">
        <f t="shared" ca="1" si="14"/>
        <v>#VALUE!</v>
      </c>
      <c r="AD26" s="174">
        <f t="shared" ca="1" si="15"/>
        <v>44387</v>
      </c>
      <c r="AE26" s="173" t="e">
        <f t="shared" ca="1" si="16"/>
        <v>#VALUE!</v>
      </c>
      <c r="AF26" s="172" t="e">
        <f t="shared" si="17"/>
        <v>#VALUE!</v>
      </c>
      <c r="AG26" s="172" t="e">
        <f t="shared" si="18"/>
        <v>#VALUE!</v>
      </c>
      <c r="AH26" s="172" t="e">
        <f t="shared" si="19"/>
        <v>#VALUE!</v>
      </c>
      <c r="AI26" s="172" t="e">
        <f t="shared" si="20"/>
        <v>#VALUE!</v>
      </c>
      <c r="AJ26" s="172" t="e">
        <f t="shared" si="21"/>
        <v>#VALUE!</v>
      </c>
      <c r="AK26" s="172" t="e">
        <f t="shared" si="22"/>
        <v>#VALUE!</v>
      </c>
      <c r="AL26" s="172">
        <f t="shared" si="23"/>
        <v>0</v>
      </c>
    </row>
    <row r="27" spans="1:38" ht="23.25" customHeight="1" x14ac:dyDescent="0.15">
      <c r="A27" s="206">
        <f t="shared" si="24"/>
        <v>20</v>
      </c>
      <c r="B27" s="183"/>
      <c r="C27" s="184"/>
      <c r="D27" s="200" t="str">
        <f t="shared" si="25"/>
        <v/>
      </c>
      <c r="E27" s="198" t="str">
        <f t="shared" si="0"/>
        <v/>
      </c>
      <c r="F27" s="211" t="str">
        <f t="shared" si="26"/>
        <v/>
      </c>
      <c r="G27" s="190" t="str">
        <f t="shared" si="27"/>
        <v/>
      </c>
      <c r="H27" s="199" t="str">
        <f t="shared" si="4"/>
        <v/>
      </c>
      <c r="I27" s="191"/>
      <c r="J27" s="192">
        <f t="shared" si="1"/>
        <v>0</v>
      </c>
      <c r="K27" s="192">
        <f t="shared" si="5"/>
        <v>0</v>
      </c>
      <c r="L27" s="192">
        <f t="shared" si="6"/>
        <v>0</v>
      </c>
      <c r="M27" s="193">
        <f t="shared" si="7"/>
        <v>0</v>
      </c>
      <c r="N27" s="194">
        <f t="shared" si="8"/>
        <v>0</v>
      </c>
      <c r="O27" s="194">
        <f t="shared" si="9"/>
        <v>0</v>
      </c>
      <c r="P27" s="195">
        <f t="shared" si="10"/>
        <v>0</v>
      </c>
      <c r="Q27" s="195">
        <f t="shared" si="11"/>
        <v>0</v>
      </c>
      <c r="S27" s="178">
        <f t="shared" si="2"/>
        <v>0</v>
      </c>
      <c r="T27" s="217">
        <f t="shared" si="3"/>
        <v>0</v>
      </c>
      <c r="V27" s="123"/>
      <c r="W27" s="123"/>
      <c r="X27" s="123"/>
      <c r="Y27" s="123"/>
      <c r="AA27" s="172" t="e">
        <f t="shared" si="12"/>
        <v>#VALUE!</v>
      </c>
      <c r="AB27" s="172" t="e">
        <f t="shared" si="13"/>
        <v>#VALUE!</v>
      </c>
      <c r="AC27" s="173" t="e">
        <f t="shared" ca="1" si="14"/>
        <v>#VALUE!</v>
      </c>
      <c r="AD27" s="174">
        <f t="shared" ca="1" si="15"/>
        <v>44387</v>
      </c>
      <c r="AE27" s="173" t="e">
        <f t="shared" ca="1" si="16"/>
        <v>#VALUE!</v>
      </c>
      <c r="AF27" s="172" t="e">
        <f t="shared" si="17"/>
        <v>#VALUE!</v>
      </c>
      <c r="AG27" s="172" t="e">
        <f t="shared" si="18"/>
        <v>#VALUE!</v>
      </c>
      <c r="AH27" s="172" t="e">
        <f t="shared" si="19"/>
        <v>#VALUE!</v>
      </c>
      <c r="AI27" s="172" t="e">
        <f t="shared" si="20"/>
        <v>#VALUE!</v>
      </c>
      <c r="AJ27" s="172" t="e">
        <f t="shared" si="21"/>
        <v>#VALUE!</v>
      </c>
      <c r="AK27" s="172" t="e">
        <f t="shared" si="22"/>
        <v>#VALUE!</v>
      </c>
      <c r="AL27" s="172">
        <f t="shared" si="23"/>
        <v>0</v>
      </c>
    </row>
    <row r="28" spans="1:38" ht="23.25" customHeight="1" x14ac:dyDescent="0.15">
      <c r="A28" s="300" t="s">
        <v>522</v>
      </c>
      <c r="B28" s="300"/>
      <c r="C28" s="201">
        <f>COUNT(I8:I27)</f>
        <v>0</v>
      </c>
      <c r="D28" s="300" t="s">
        <v>523</v>
      </c>
      <c r="E28" s="300"/>
      <c r="F28" s="300"/>
      <c r="G28" s="300"/>
      <c r="H28" s="206"/>
      <c r="I28" s="196">
        <f>SUM(I8:I27)</f>
        <v>0</v>
      </c>
      <c r="J28" s="196">
        <f>SUM(J8:J27)</f>
        <v>0</v>
      </c>
      <c r="K28" s="196">
        <f>SUM(K8:K27)</f>
        <v>0</v>
      </c>
      <c r="L28" s="196">
        <f t="shared" si="6"/>
        <v>0</v>
      </c>
      <c r="M28" s="202"/>
      <c r="N28" s="196">
        <f>SUM(N8:N27)</f>
        <v>0</v>
      </c>
      <c r="O28" s="196">
        <f t="shared" ref="O28:Q28" si="28">SUM(O8:O27)</f>
        <v>0</v>
      </c>
      <c r="P28" s="196">
        <f t="shared" si="28"/>
        <v>0</v>
      </c>
      <c r="Q28" s="196">
        <f t="shared" si="28"/>
        <v>0</v>
      </c>
    </row>
    <row r="29" spans="1:38" x14ac:dyDescent="0.15">
      <c r="J29" s="207" t="s">
        <v>551</v>
      </c>
      <c r="K29" s="212"/>
      <c r="L29" s="212"/>
    </row>
    <row r="30" spans="1:38" x14ac:dyDescent="0.15">
      <c r="I30" s="181" t="s">
        <v>552</v>
      </c>
      <c r="J30" s="210">
        <f>J28-I28</f>
        <v>0</v>
      </c>
      <c r="K30" s="213"/>
      <c r="L30" s="213"/>
      <c r="N30" s="215"/>
    </row>
    <row r="31" spans="1:38" x14ac:dyDescent="0.15">
      <c r="N31" s="216"/>
    </row>
    <row r="32" spans="1:38" x14ac:dyDescent="0.15">
      <c r="N32" s="215"/>
    </row>
    <row r="34" spans="14:14" x14ac:dyDescent="0.15">
      <c r="N34" s="215"/>
    </row>
  </sheetData>
  <mergeCells count="27">
    <mergeCell ref="A28:B28"/>
    <mergeCell ref="D28:G28"/>
    <mergeCell ref="P6:P7"/>
    <mergeCell ref="Q6:Q7"/>
    <mergeCell ref="S6:S7"/>
    <mergeCell ref="A6:A7"/>
    <mergeCell ref="B6:B7"/>
    <mergeCell ref="C6:C7"/>
    <mergeCell ref="D6:E6"/>
    <mergeCell ref="F6:F7"/>
    <mergeCell ref="G6:G7"/>
    <mergeCell ref="T6:T7"/>
    <mergeCell ref="X6:X7"/>
    <mergeCell ref="Y6:Y7"/>
    <mergeCell ref="H6:H7"/>
    <mergeCell ref="I6:I7"/>
    <mergeCell ref="J6:J7"/>
    <mergeCell ref="L6:L7"/>
    <mergeCell ref="N6:N7"/>
    <mergeCell ref="O6:O7"/>
    <mergeCell ref="A4:B4"/>
    <mergeCell ref="E4:M4"/>
    <mergeCell ref="A1:I1"/>
    <mergeCell ref="P2:Q2"/>
    <mergeCell ref="A3:B3"/>
    <mergeCell ref="E3:F3"/>
    <mergeCell ref="H3:I3"/>
  </mergeCells>
  <phoneticPr fontId="2" type="noConversion"/>
  <conditionalFormatting sqref="AL8:AL27">
    <cfRule type="cellIs" dxfId="113" priority="10" operator="equal">
      <formula>13</formula>
    </cfRule>
    <cfRule type="cellIs" dxfId="112" priority="11" operator="equal">
      <formula>"고용허가체크"</formula>
    </cfRule>
  </conditionalFormatting>
  <conditionalFormatting sqref="AJ8:AJ27">
    <cfRule type="cellIs" dxfId="111" priority="9" operator="greaterThan">
      <formula>0</formula>
    </cfRule>
  </conditionalFormatting>
  <conditionalFormatting sqref="AK8:AK27 AB8:AB27">
    <cfRule type="cellIs" dxfId="110" priority="8" operator="equal">
      <formula>"주민오류"</formula>
    </cfRule>
  </conditionalFormatting>
  <conditionalFormatting sqref="AH8:AH27">
    <cfRule type="cellIs" dxfId="109" priority="7" operator="equal">
      <formula>"외국인"</formula>
    </cfRule>
  </conditionalFormatting>
  <conditionalFormatting sqref="AI8:AI27">
    <cfRule type="cellIs" dxfId="108" priority="6" operator="equal">
      <formula>"고용허가체크"</formula>
    </cfRule>
  </conditionalFormatting>
  <conditionalFormatting sqref="Q3">
    <cfRule type="cellIs" dxfId="107" priority="4" operator="equal">
      <formula>"사업자오류"</formula>
    </cfRule>
    <cfRule type="cellIs" dxfId="106" priority="5" operator="equal">
      <formula>"OK"</formula>
    </cfRule>
  </conditionalFormatting>
  <conditionalFormatting sqref="C9">
    <cfRule type="expression" priority="3">
      <formula>"COUNT(13)"</formula>
    </cfRule>
  </conditionalFormatting>
  <conditionalFormatting sqref="T8:T27">
    <cfRule type="cellIs" dxfId="105" priority="1" operator="greaterThan">
      <formula>0</formula>
    </cfRule>
    <cfRule type="cellIs" dxfId="104" priority="2" operator="lessThan">
      <formula>0</formula>
    </cfRule>
  </conditionalFormatting>
  <pageMargins left="0.31496062992125984" right="0.31496062992125984" top="0.55118110236220474" bottom="0.35433070866141736" header="0.31496062992125984" footer="0.31496062992125984"/>
  <pageSetup paperSize="9"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Group Box 1">
              <controlPr defaultSize="0" autoFill="0" autoPict="0">
                <anchor moveWithCells="1">
                  <from>
                    <xdr:col>9</xdr:col>
                    <xdr:colOff>47625</xdr:colOff>
                    <xdr:row>1</xdr:row>
                    <xdr:rowOff>0</xdr:rowOff>
                  </from>
                  <to>
                    <xdr:col>10</xdr:col>
                    <xdr:colOff>466725</xdr:colOff>
                    <xdr:row>2</xdr:row>
                    <xdr:rowOff>219075</xdr:rowOff>
                  </to>
                </anchor>
              </controlPr>
            </control>
          </mc:Choice>
        </mc:AlternateContent>
        <mc:AlternateContent xmlns:mc="http://schemas.openxmlformats.org/markup-compatibility/2006">
          <mc:Choice Requires="x14">
            <control shapeId="63490" r:id="rId5" name="Option Button 2">
              <controlPr defaultSize="0" autoFill="0" autoLine="0" autoPict="0">
                <anchor moveWithCells="1">
                  <from>
                    <xdr:col>9</xdr:col>
                    <xdr:colOff>171450</xdr:colOff>
                    <xdr:row>1</xdr:row>
                    <xdr:rowOff>104775</xdr:rowOff>
                  </from>
                  <to>
                    <xdr:col>9</xdr:col>
                    <xdr:colOff>762000</xdr:colOff>
                    <xdr:row>2</xdr:row>
                    <xdr:rowOff>142875</xdr:rowOff>
                  </to>
                </anchor>
              </controlPr>
            </control>
          </mc:Choice>
        </mc:AlternateContent>
        <mc:AlternateContent xmlns:mc="http://schemas.openxmlformats.org/markup-compatibility/2006">
          <mc:Choice Requires="x14">
            <control shapeId="63491" r:id="rId6" name="Option Button 3">
              <controlPr defaultSize="0" autoFill="0" autoLine="0" autoPict="0">
                <anchor moveWithCells="1">
                  <from>
                    <xdr:col>9</xdr:col>
                    <xdr:colOff>866775</xdr:colOff>
                    <xdr:row>1</xdr:row>
                    <xdr:rowOff>114300</xdr:rowOff>
                  </from>
                  <to>
                    <xdr:col>10</xdr:col>
                    <xdr:colOff>371475</xdr:colOff>
                    <xdr:row>2</xdr:row>
                    <xdr:rowOff>152400</xdr:rowOff>
                  </to>
                </anchor>
              </controlPr>
            </control>
          </mc:Choice>
        </mc:AlternateContent>
        <mc:AlternateContent xmlns:mc="http://schemas.openxmlformats.org/markup-compatibility/2006">
          <mc:Choice Requires="x14">
            <control shapeId="63492" r:id="rId7" name="Group Box 4">
              <controlPr defaultSize="0" autoFill="0" autoPict="0">
                <anchor moveWithCells="1">
                  <from>
                    <xdr:col>18</xdr:col>
                    <xdr:colOff>66675</xdr:colOff>
                    <xdr:row>0</xdr:row>
                    <xdr:rowOff>152400</xdr:rowOff>
                  </from>
                  <to>
                    <xdr:col>22</xdr:col>
                    <xdr:colOff>1190625</xdr:colOff>
                    <xdr:row>3</xdr:row>
                    <xdr:rowOff>47625</xdr:rowOff>
                  </to>
                </anchor>
              </controlPr>
            </control>
          </mc:Choice>
        </mc:AlternateContent>
        <mc:AlternateContent xmlns:mc="http://schemas.openxmlformats.org/markup-compatibility/2006">
          <mc:Choice Requires="x14">
            <control shapeId="63493" r:id="rId8" name="Option Button 5">
              <controlPr defaultSize="0" autoFill="0" autoLine="0" autoPict="0">
                <anchor moveWithCells="1">
                  <from>
                    <xdr:col>18</xdr:col>
                    <xdr:colOff>133350</xdr:colOff>
                    <xdr:row>1</xdr:row>
                    <xdr:rowOff>76200</xdr:rowOff>
                  </from>
                  <to>
                    <xdr:col>18</xdr:col>
                    <xdr:colOff>1000125</xdr:colOff>
                    <xdr:row>2</xdr:row>
                    <xdr:rowOff>114300</xdr:rowOff>
                  </to>
                </anchor>
              </controlPr>
            </control>
          </mc:Choice>
        </mc:AlternateContent>
        <mc:AlternateContent xmlns:mc="http://schemas.openxmlformats.org/markup-compatibility/2006">
          <mc:Choice Requires="x14">
            <control shapeId="63494" r:id="rId9" name="Option Button 6">
              <controlPr defaultSize="0" autoFill="0" autoLine="0" autoPict="0">
                <anchor moveWithCells="1">
                  <from>
                    <xdr:col>18</xdr:col>
                    <xdr:colOff>1114425</xdr:colOff>
                    <xdr:row>1</xdr:row>
                    <xdr:rowOff>76200</xdr:rowOff>
                  </from>
                  <to>
                    <xdr:col>19</xdr:col>
                    <xdr:colOff>666750</xdr:colOff>
                    <xdr:row>2</xdr:row>
                    <xdr:rowOff>114300</xdr:rowOff>
                  </to>
                </anchor>
              </controlPr>
            </control>
          </mc:Choice>
        </mc:AlternateContent>
        <mc:AlternateContent xmlns:mc="http://schemas.openxmlformats.org/markup-compatibility/2006">
          <mc:Choice Requires="x14">
            <control shapeId="63495" r:id="rId10" name="Option Button 7">
              <controlPr defaultSize="0" autoFill="0" autoLine="0" autoPict="0">
                <anchor moveWithCells="1">
                  <from>
                    <xdr:col>20</xdr:col>
                    <xdr:colOff>57150</xdr:colOff>
                    <xdr:row>1</xdr:row>
                    <xdr:rowOff>76200</xdr:rowOff>
                  </from>
                  <to>
                    <xdr:col>21</xdr:col>
                    <xdr:colOff>238125</xdr:colOff>
                    <xdr:row>2</xdr:row>
                    <xdr:rowOff>114300</xdr:rowOff>
                  </to>
                </anchor>
              </controlPr>
            </control>
          </mc:Choice>
        </mc:AlternateContent>
        <mc:AlternateContent xmlns:mc="http://schemas.openxmlformats.org/markup-compatibility/2006">
          <mc:Choice Requires="x14">
            <control shapeId="63496" r:id="rId11" name="Option Button 8">
              <controlPr defaultSize="0" autoFill="0" autoLine="0" autoPict="0">
                <anchor moveWithCells="1">
                  <from>
                    <xdr:col>21</xdr:col>
                    <xdr:colOff>390525</xdr:colOff>
                    <xdr:row>1</xdr:row>
                    <xdr:rowOff>76200</xdr:rowOff>
                  </from>
                  <to>
                    <xdr:col>22</xdr:col>
                    <xdr:colOff>114300</xdr:colOff>
                    <xdr:row>2</xdr:row>
                    <xdr:rowOff>114300</xdr:rowOff>
                  </to>
                </anchor>
              </controlPr>
            </control>
          </mc:Choice>
        </mc:AlternateContent>
        <mc:AlternateContent xmlns:mc="http://schemas.openxmlformats.org/markup-compatibility/2006">
          <mc:Choice Requires="x14">
            <control shapeId="63497" r:id="rId12" name="Option Button 9">
              <controlPr defaultSize="0" autoFill="0" autoLine="0" autoPict="0">
                <anchor moveWithCells="1">
                  <from>
                    <xdr:col>22</xdr:col>
                    <xdr:colOff>209550</xdr:colOff>
                    <xdr:row>1</xdr:row>
                    <xdr:rowOff>76200</xdr:rowOff>
                  </from>
                  <to>
                    <xdr:col>22</xdr:col>
                    <xdr:colOff>1076325</xdr:colOff>
                    <xdr:row>2</xdr:row>
                    <xdr:rowOff>114300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L34"/>
  <sheetViews>
    <sheetView showGridLines="0" workbookViewId="0">
      <selection activeCell="B8" sqref="B8"/>
    </sheetView>
  </sheetViews>
  <sheetFormatPr defaultRowHeight="13.5" x14ac:dyDescent="0.15"/>
  <cols>
    <col min="1" max="1" width="4.75" bestFit="1" customWidth="1"/>
    <col min="3" max="3" width="15.5" customWidth="1"/>
    <col min="4" max="4" width="7.875" customWidth="1"/>
    <col min="5" max="5" width="9.375" customWidth="1"/>
    <col min="6" max="7" width="11.5" customWidth="1"/>
    <col min="8" max="8" width="4.75" customWidth="1"/>
    <col min="9" max="9" width="12.375" customWidth="1"/>
    <col min="10" max="12" width="14.25" customWidth="1"/>
    <col min="13" max="13" width="7.5" customWidth="1"/>
    <col min="14" max="14" width="10.125" bestFit="1" customWidth="1"/>
    <col min="15" max="15" width="11" bestFit="1" customWidth="1"/>
    <col min="16" max="16" width="10.125" bestFit="1" customWidth="1"/>
    <col min="17" max="17" width="12.75" customWidth="1"/>
    <col min="19" max="19" width="17.25" customWidth="1"/>
    <col min="20" max="20" width="10.125" bestFit="1" customWidth="1"/>
    <col min="22" max="22" width="15" customWidth="1"/>
    <col min="23" max="23" width="28.375" customWidth="1"/>
    <col min="25" max="26" width="21.875" customWidth="1"/>
    <col min="30" max="30" width="11.625" bestFit="1" customWidth="1"/>
    <col min="31" max="31" width="16.125" bestFit="1" customWidth="1"/>
    <col min="33" max="33" width="10.5" bestFit="1" customWidth="1"/>
    <col min="35" max="35" width="9.75" bestFit="1" customWidth="1"/>
    <col min="38" max="38" width="12.5" bestFit="1" customWidth="1"/>
  </cols>
  <sheetData>
    <row r="1" spans="1:38" ht="27" x14ac:dyDescent="0.15">
      <c r="A1" s="297" t="s">
        <v>553</v>
      </c>
      <c r="B1" s="297"/>
      <c r="C1" s="297"/>
      <c r="D1" s="297"/>
      <c r="E1" s="297"/>
      <c r="F1" s="297"/>
      <c r="G1" s="297"/>
      <c r="H1" s="297"/>
      <c r="I1" s="297"/>
    </row>
    <row r="2" spans="1:38" x14ac:dyDescent="0.15">
      <c r="A2" s="101" t="s">
        <v>517</v>
      </c>
      <c r="P2" s="293" t="s">
        <v>531</v>
      </c>
      <c r="Q2" s="293"/>
    </row>
    <row r="3" spans="1:38" ht="20.25" customHeight="1" x14ac:dyDescent="0.15">
      <c r="A3" s="286" t="s">
        <v>518</v>
      </c>
      <c r="B3" s="286"/>
      <c r="C3" s="183" t="str">
        <f>기본입력사항!$B$3</f>
        <v>조세실</v>
      </c>
      <c r="D3" s="208" t="s">
        <v>519</v>
      </c>
      <c r="E3" s="307" t="str">
        <f>기본입력사항!$D$3</f>
        <v>주황규</v>
      </c>
      <c r="F3" s="307"/>
      <c r="G3" s="208" t="s">
        <v>520</v>
      </c>
      <c r="H3" s="308">
        <f>G8</f>
        <v>44439</v>
      </c>
      <c r="I3" s="308"/>
      <c r="N3" s="159">
        <v>1</v>
      </c>
      <c r="P3" s="181">
        <f>IF(10-MOD(MID(C4,1,1)*1+MID(C4,2,1)*3+MID(C4,3,1)*7+MID(C4,4,1)*1+MID(C4,5,1)*3+MID(C4,6,1)*7+MID(C4,7,1)*1+MID(C4,8,1)*3+INT((MID(C4,9,1)*5)/10)+MOD(MID(C4,9,1)*5,10),10)=10,0,10-MOD(MID(C4,1,1)*1+MID(C4,2,1)*3+MID(C4,3,1)*7+MID(C4,4,1)*1+MID(C4,5,1)*3+MID(C4,6,1)*7+MID(C4,7,1)*1+MID(C4,8,1)*3+INT((MID(C4,9,1)*5)/10)+MOD(MID(C4,9,1)*5,10),10))</f>
        <v>7</v>
      </c>
      <c r="Q3" s="203" t="str">
        <f>IF(INT(MID(C4,10,1))=P3,"OK","사업자오류")</f>
        <v>OK</v>
      </c>
      <c r="R3" s="181">
        <v>1</v>
      </c>
    </row>
    <row r="4" spans="1:38" ht="20.25" customHeight="1" x14ac:dyDescent="0.15">
      <c r="A4" s="284" t="s">
        <v>112</v>
      </c>
      <c r="B4" s="303"/>
      <c r="C4" s="182">
        <f>기본입력사항!$B$4</f>
        <v>3128512347</v>
      </c>
      <c r="D4" s="186" t="s">
        <v>530</v>
      </c>
      <c r="E4" s="304" t="str">
        <f>기본입력사항!$D$4</f>
        <v>충남 천안시 서북구 오성로 103,6층 두정동 청풍프라자</v>
      </c>
      <c r="F4" s="305"/>
      <c r="G4" s="305"/>
      <c r="H4" s="305"/>
      <c r="I4" s="305"/>
      <c r="J4" s="305"/>
      <c r="K4" s="305"/>
      <c r="L4" s="305"/>
      <c r="M4" s="306"/>
    </row>
    <row r="5" spans="1:38" x14ac:dyDescent="0.15">
      <c r="I5" s="238" t="s">
        <v>601</v>
      </c>
    </row>
    <row r="6" spans="1:38" ht="18" customHeight="1" x14ac:dyDescent="0.15">
      <c r="A6" s="286" t="s">
        <v>509</v>
      </c>
      <c r="B6" s="286" t="s">
        <v>510</v>
      </c>
      <c r="C6" s="286" t="s">
        <v>76</v>
      </c>
      <c r="D6" s="286" t="s">
        <v>213</v>
      </c>
      <c r="E6" s="286"/>
      <c r="F6" s="282" t="s">
        <v>516</v>
      </c>
      <c r="G6" s="282" t="s">
        <v>515</v>
      </c>
      <c r="H6" s="282" t="s">
        <v>528</v>
      </c>
      <c r="I6" s="286" t="s">
        <v>399</v>
      </c>
      <c r="J6" s="296" t="s">
        <v>527</v>
      </c>
      <c r="K6" s="209" t="s">
        <v>565</v>
      </c>
      <c r="L6" s="301" t="s">
        <v>566</v>
      </c>
      <c r="M6" s="208" t="s">
        <v>512</v>
      </c>
      <c r="N6" s="286" t="s">
        <v>404</v>
      </c>
      <c r="O6" s="286" t="s">
        <v>405</v>
      </c>
      <c r="P6" s="286" t="s">
        <v>513</v>
      </c>
      <c r="Q6" s="286" t="s">
        <v>514</v>
      </c>
      <c r="S6" s="292" t="s">
        <v>521</v>
      </c>
      <c r="T6" s="298" t="s">
        <v>406</v>
      </c>
      <c r="V6" s="204" t="s">
        <v>554</v>
      </c>
      <c r="W6" s="204" t="s">
        <v>554</v>
      </c>
      <c r="X6" s="279" t="s">
        <v>526</v>
      </c>
      <c r="Y6" s="280" t="s">
        <v>508</v>
      </c>
      <c r="AA6" s="170" t="s">
        <v>507</v>
      </c>
      <c r="AB6" s="170"/>
      <c r="AC6" s="170"/>
      <c r="AD6" s="170"/>
      <c r="AE6" s="170"/>
      <c r="AF6" s="170"/>
      <c r="AG6" s="170"/>
      <c r="AH6" s="170"/>
      <c r="AI6" s="170"/>
      <c r="AJ6" s="170"/>
      <c r="AK6" s="170"/>
      <c r="AL6" s="170"/>
    </row>
    <row r="7" spans="1:38" s="175" customFormat="1" ht="18" customHeight="1" x14ac:dyDescent="0.15">
      <c r="A7" s="286"/>
      <c r="B7" s="286"/>
      <c r="C7" s="286"/>
      <c r="D7" s="208" t="s">
        <v>567</v>
      </c>
      <c r="E7" s="208" t="s">
        <v>511</v>
      </c>
      <c r="F7" s="283"/>
      <c r="G7" s="283"/>
      <c r="H7" s="283"/>
      <c r="I7" s="286"/>
      <c r="J7" s="286"/>
      <c r="K7" s="214">
        <v>0.6</v>
      </c>
      <c r="L7" s="302"/>
      <c r="M7" s="179">
        <v>0.2</v>
      </c>
      <c r="N7" s="286"/>
      <c r="O7" s="286"/>
      <c r="P7" s="286"/>
      <c r="Q7" s="286"/>
      <c r="S7" s="293"/>
      <c r="T7" s="299"/>
      <c r="V7" s="205" t="s">
        <v>525</v>
      </c>
      <c r="W7" s="205" t="s">
        <v>524</v>
      </c>
      <c r="X7" s="280"/>
      <c r="Y7" s="280"/>
      <c r="Z7"/>
      <c r="AA7" s="171" t="s">
        <v>448</v>
      </c>
      <c r="AB7" s="171" t="s">
        <v>449</v>
      </c>
      <c r="AC7" s="171" t="s">
        <v>450</v>
      </c>
      <c r="AD7" s="171" t="s">
        <v>451</v>
      </c>
      <c r="AE7" s="171" t="s">
        <v>452</v>
      </c>
      <c r="AF7" s="171" t="s">
        <v>453</v>
      </c>
      <c r="AG7" s="171" t="s">
        <v>454</v>
      </c>
      <c r="AH7" s="171" t="s">
        <v>455</v>
      </c>
      <c r="AI7" s="171" t="s">
        <v>456</v>
      </c>
      <c r="AJ7" s="171" t="s">
        <v>457</v>
      </c>
      <c r="AK7" s="171" t="s">
        <v>458</v>
      </c>
      <c r="AL7" s="171" t="s">
        <v>459</v>
      </c>
    </row>
    <row r="8" spans="1:38" ht="23.25" customHeight="1" x14ac:dyDescent="0.15">
      <c r="A8" s="206">
        <v>1</v>
      </c>
      <c r="B8" s="183"/>
      <c r="C8" s="184"/>
      <c r="D8" s="183">
        <v>76</v>
      </c>
      <c r="E8" s="198" t="str">
        <f t="shared" ref="E8:E27" si="0">IF(D8="","",VLOOKUP(D8,종목,2))</f>
        <v>계약의 위약 또는 해약으로 인하여 받는 위약금과 배상금 중 주택입주지체상금(이하 "주택입주지체상금"이라고 함)</v>
      </c>
      <c r="F8" s="188">
        <v>44409</v>
      </c>
      <c r="G8" s="189">
        <f>IF(F8="","",CHOOSE(R3,EOMONTH(F8,0),EOMONTH(F8,0)+5,EOMONTH(F8,0)+10,EOMONTH(F8,0)+15,EOMONTH(F8,0)+20))</f>
        <v>44439</v>
      </c>
      <c r="H8" s="199" t="str">
        <f>TEXT(G8,"aaa")</f>
        <v>화</v>
      </c>
      <c r="I8" s="191"/>
      <c r="J8" s="192">
        <f t="shared" ref="J8:J27" si="1">IF(OR($N$3=1,I8&lt;=250000),I8,TRUNC(I8/91.2%,-1))</f>
        <v>0</v>
      </c>
      <c r="K8" s="192">
        <f>J8*$K$7</f>
        <v>0</v>
      </c>
      <c r="L8" s="192">
        <f>J8-K8</f>
        <v>0</v>
      </c>
      <c r="M8" s="193">
        <f>IF(L8&lt;=50000,0%,$M$7)</f>
        <v>0</v>
      </c>
      <c r="N8" s="194">
        <f>IF(J8&gt;250000,TRUNC(L8*M8,-1),0)</f>
        <v>0</v>
      </c>
      <c r="O8" s="194">
        <f>TRUNC(N8*10%,-1)</f>
        <v>0</v>
      </c>
      <c r="P8" s="195">
        <f>SUM(N8:O8)</f>
        <v>0</v>
      </c>
      <c r="Q8" s="195">
        <f>J8-P8</f>
        <v>0</v>
      </c>
      <c r="S8" s="178">
        <f t="shared" ref="S8:S27" si="2">IF($N$3=2,J8-(Q8-I8),0)</f>
        <v>0</v>
      </c>
      <c r="T8" s="217">
        <f t="shared" ref="T8:T27" si="3">IF($N$3=2,S8-J8,0)</f>
        <v>0</v>
      </c>
      <c r="V8" s="123"/>
      <c r="W8" s="123"/>
      <c r="X8" s="123"/>
      <c r="Y8" s="123"/>
      <c r="AA8" s="172" t="e">
        <f>IF(LEN(CLEAN(C8))=10,IF(AND(VALUE(MID(C8,4,1))&gt;=1,VALUE(MID(C8,4,1))&lt;=4),MOD(11-MOD(0*2+0*3+0*4+MID(C8,1,1)*5+MID(C8,2,1)*6+MID(C8,3,1)*7+MID(C8,4,1)*8+MID(C8,5,1)*9+MID(C8,6,1)*2+MID(C8,7,1)*3+MID(C8,8,1)*4+MID(C8,9,1)*5,11),10),IF(AND(VALUE(MID(C8,4,1))&gt;=5,VALUE(MID(C8,4,1))&lt;=8),MOD(11-MOD(0*2+0*3+0*4+MID(C8,1,1)*5+MID(C8,2,1)*6+MID(C8,3,1)*7+MID(C8,4,1)*8+MID(C8,5,1)*9+MID(C8,6,1)*2+MID(C8,7,1)*3+MID(C8,8,1)*4+MID(C8,9,1)*5,11),10),"오류")),IF(LEN(CLEAN(C8))=11,IF(AND(VALUE(MID(C8,5,1))&gt;=1,VALUE(MID(C8,5,1))&lt;=4),MOD(11-MOD(0*2+0*3+MID(C8,1,1)*4+MID(C8,2,1)*5+MID(C8,3,1)*6+MID(C8,4,1)*7+MID(C8,5,1)*8+MID(C8,6,1)*9+MID(C8,7,1)*2+MID(C8,8,1)*3+MID(C8,9,1)*4+MID(C8,10,1)*5,11),10),IF(AND(VALUE(MID(C8,5,1))&gt;=5,VALUE(MID(C8,5,1))&lt;=8),MOD(11-MOD(0*2+0*3+MID(C8,1,1)*4+MID(C8,2,1)*5+MID(C8,3,1)*6+MID(C8,4,1)*7+MID(C8,5,1)*8+MID(C8,6,1)*9+MID(C8,7,1)*2+MID(C8,8,1)*3+MID(C8,9,1)*4+MID(C8,10,1)*5,11),10),"오류")),IF(LEN(CLEAN(C8))=12,IF(AND(VALUE(MID(C8,6,1))&gt;=1,VALUE(MID(C8,6,1))&lt;=4),MOD(11-MOD(0*2+MID(C8,1,1)*3+MID(C8,2,1)*4+MID(C8,3,1)*5+MID(C8,4,1)*6+MID(C8,5,1)*7+MID(C8,6,1)*8+MID(C8,7,1)*9+MID(C8,8,1)*2+MID(C8,9,1)*3+MID(C8,10,1)*4+MID(C8,11,1)*5,11),10),IF(AND(VALUE(MID(C8,7,1))&gt;=5,VALUE(MID(C8,7,1))&lt;=8),MOD(11-MOD(0*2+MID(C8,1,1)*3+MID(C8,2,1)*4+MID(C8,3,1)*5+MID(C8,4,1)*6+MID(C8,5,1)*7+MID(C8,6,1)*8+MID(C8,7,1)*9+MID(C8,8,1)*2+MID(C8,9,1)*3+MID(C8,10,1)*4+MID(C8,11,1)*5,11),10),"오류")),IF(AND(VALUE(MID(C8,7,1))&gt;=1,VALUE(MID(C8,7,1))&lt;=4),MOD(11-MOD(MID(C8,1,1)*2+MID(C8,2,1)*3+MID(C8,3,1)*4+MID(C8,4,1)*5+MID(C8,5,1)*6+MID(C8,6,1)*7+MID(C8,7,1)*8+MID(C8,8,1)*9+MID(C8,9,1)*2+MID(C8,10,1)*3+MID(C8,11,1)*4+MID(C8,12,1)*5,11),10),IF(AND(VALUE(MID(C8,7,1))&gt;=5,VALUE(MID(C8,7,1))&lt;=8),IF(LEN(CLEAN(C8))=12,MOD(MOD(11-MOD(0*2+MID(C8,1,1)*3+MID(C8,2,1)*4+MID(C8,3,1)*5+MID(C8,4,1)*6+MID(C8,5,1)*7+MID(C8,6,1)*8+MID(C8,7,1)*9+MID(C8,8,1)*2+MID(C8,9,1)*3+MID(C8,10,1)*4+MID(C8,11,1)*5,11),10)+2,10),MOD(MOD(11-MOD(MID(C8,1,1)*2+MID(C8,2,1)*3+MID(C8,3,1)*4+MID(C8,4,1)*5+MID(C8,5,1)*6+MID(C8,6,1)*7+MID(C8,7,1)*8+MID(C8,8,1)*9+MID(C8,9,1)*2+MID(C8,10,1)*3+MID(C8,11,1)*4+MID(C8,12,1)*5,11),10)+2,10)))))))</f>
        <v>#VALUE!</v>
      </c>
      <c r="AB8" s="172" t="e">
        <f>IF(INT(RIGHT(C8,1))=AA8,"OK","주민오류")</f>
        <v>#VALUE!</v>
      </c>
      <c r="AC8" s="173" t="e">
        <f ca="1">DATEDIF(IF(OR(MID(C8,LEN(CLEAN(C8))-6,1)&lt;="2",MID(C8,LEN(CLEAN(C8))-6,1)="5",MID(C8,LEN(CLEAN(C8))-6,1)="6"),DATE(MID(C8,1,2),MID(C8,3,2),MID(C8,5,2)),CHOOSE(14-LEN(CLEAN(C8)), DATE(MID(C8,1,2)+100,MID(C8,3,2),MID(C8,5,2)), DATE(MID(C8,1,1)+100,MID(C8,2,2),MID(C8,4,2)),DATE(2000,MID(C8,1,2),MID(C8,3,2)),DATE(2000,MID(C8,1,1),MID(C8,2,2)))),TODAY(),"y")</f>
        <v>#VALUE!</v>
      </c>
      <c r="AD8" s="174">
        <f ca="1">TODAY()</f>
        <v>44387</v>
      </c>
      <c r="AE8" s="173" t="e">
        <f ca="1">DATEDIF(IF(OR(MID(C8,LEN(CLEAN(C8))-6,1)&lt;="2",MID(C8,LEN(CLEAN(C8))-6,1)="5",MID(C8,LEN(CLEAN(C8))-6,1)="6"),DATE(MID(C8,1,2),MID(C8,3,2),MID(C8,5,2)),CHOOSE(14-LEN(CLEAN(C8)), DATE(MID(C8,1,2)+100,MID(C8,3,2),MID(C8,5,2)), DATE(MID(C8,1,1)+100,MID(C8,2,2),MID(C8,4,2)),DATE(2000,MID(C8,1,2),MID(C8,3,2)),DATE(2000,MID(C8,1,1),MID(C8,2,2)))),AD8,"y")</f>
        <v>#VALUE!</v>
      </c>
      <c r="AF8" s="172" t="e">
        <f>CHOOSE(14-LEN(CLEAN(C8)),CHOOSE(MID(C8,7,1),"남","여","남","여","남","여","남","여","남","여"),CHOOSE(MID(C8,6,1),"남","여","남","여","남","여","남","여","남","여"),CHOOSE(MID(C8,5,1),"남","여","남","여","남","여","남","여","남","여"),CHOOSE(MID(C8,4,1),"남","여","남","여","남","여","남","여","남","여"),CHOOSE(MID(C8,3,1),"남","여","남","여","남","여","남","여","남","여"))</f>
        <v>#VALUE!</v>
      </c>
      <c r="AG8" s="172" t="e">
        <f>CHOOSE(14-LEN(CLEAN(C8)),MID(C8,7,1),MID(C8,6,1),MID(C8,5,1),MID(C8,4,1))</f>
        <v>#VALUE!</v>
      </c>
      <c r="AH8" s="172" t="e">
        <f>CHOOSE(AG8,"내국인","내국인","내국인","내국인","외국인","외국인","외국인","외국인")</f>
        <v>#VALUE!</v>
      </c>
      <c r="AI8" s="172" t="e">
        <f>IF(AH8="외국인","고용허가체크","")</f>
        <v>#VALUE!</v>
      </c>
      <c r="AJ8" s="172" t="e">
        <f>IF(LEN(CLEAN(C8))=12,MOD(MID(C8,7,1)*10+MID(C8,8,1),2),MOD(MID(C8,8,1)*10+MID(C8,9,1),2))</f>
        <v>#VALUE!</v>
      </c>
      <c r="AK8" s="172" t="e">
        <f>IF(AJ8=0,"OK","")</f>
        <v>#VALUE!</v>
      </c>
      <c r="AL8" s="172">
        <f>LEN(CLEAN(C8))</f>
        <v>0</v>
      </c>
    </row>
    <row r="9" spans="1:38" ht="23.25" customHeight="1" x14ac:dyDescent="0.15">
      <c r="A9" s="206">
        <f>A8+1</f>
        <v>2</v>
      </c>
      <c r="B9" s="183"/>
      <c r="C9" s="184"/>
      <c r="D9" s="200" t="str">
        <f>IF(B9="","",$D$8)</f>
        <v/>
      </c>
      <c r="E9" s="198" t="str">
        <f t="shared" si="0"/>
        <v/>
      </c>
      <c r="F9" s="211" t="str">
        <f>IF(B9="","",$F$8)</f>
        <v/>
      </c>
      <c r="G9" s="190" t="str">
        <f>IF(B9="","",$G$8)</f>
        <v/>
      </c>
      <c r="H9" s="199" t="str">
        <f t="shared" ref="H9:H27" si="4">TEXT(G9,"aaa")</f>
        <v/>
      </c>
      <c r="I9" s="191"/>
      <c r="J9" s="192">
        <f t="shared" si="1"/>
        <v>0</v>
      </c>
      <c r="K9" s="192">
        <f t="shared" ref="K9:K27" si="5">J9*$K$7</f>
        <v>0</v>
      </c>
      <c r="L9" s="192">
        <f t="shared" ref="L9:L28" si="6">J9-K9</f>
        <v>0</v>
      </c>
      <c r="M9" s="193">
        <f t="shared" ref="M9:M27" si="7">IF(L9&lt;=50000,0%,$M$7)</f>
        <v>0</v>
      </c>
      <c r="N9" s="194">
        <f t="shared" ref="N9:N27" si="8">IF(J9&gt;250000,TRUNC(L9*M9,-1),0)</f>
        <v>0</v>
      </c>
      <c r="O9" s="194">
        <f t="shared" ref="O9:O27" si="9">TRUNC(N9*10%,-1)</f>
        <v>0</v>
      </c>
      <c r="P9" s="195">
        <f t="shared" ref="P9:P27" si="10">SUM(N9:O9)</f>
        <v>0</v>
      </c>
      <c r="Q9" s="195">
        <f t="shared" ref="Q9:Q27" si="11">J9-P9</f>
        <v>0</v>
      </c>
      <c r="S9" s="178">
        <f t="shared" si="2"/>
        <v>0</v>
      </c>
      <c r="T9" s="217">
        <f t="shared" si="3"/>
        <v>0</v>
      </c>
      <c r="V9" s="123"/>
      <c r="W9" s="123"/>
      <c r="X9" s="123"/>
      <c r="Y9" s="123"/>
      <c r="AA9" s="172" t="e">
        <f t="shared" ref="AA9:AA27" si="12">IF(LEN(CLEAN(C9))=10,IF(AND(VALUE(MID(C9,4,1))&gt;=1,VALUE(MID(C9,4,1))&lt;=4),MOD(11-MOD(0*2+0*3+0*4+MID(C9,1,1)*5+MID(C9,2,1)*6+MID(C9,3,1)*7+MID(C9,4,1)*8+MID(C9,5,1)*9+MID(C9,6,1)*2+MID(C9,7,1)*3+MID(C9,8,1)*4+MID(C9,9,1)*5,11),10),IF(AND(VALUE(MID(C9,4,1))&gt;=5,VALUE(MID(C9,4,1))&lt;=8),MOD(11-MOD(0*2+0*3+0*4+MID(C9,1,1)*5+MID(C9,2,1)*6+MID(C9,3,1)*7+MID(C9,4,1)*8+MID(C9,5,1)*9+MID(C9,6,1)*2+MID(C9,7,1)*3+MID(C9,8,1)*4+MID(C9,9,1)*5,11),10),"오류")),IF(LEN(CLEAN(C9))=11,IF(AND(VALUE(MID(C9,5,1))&gt;=1,VALUE(MID(C9,5,1))&lt;=4),MOD(11-MOD(0*2+0*3+MID(C9,1,1)*4+MID(C9,2,1)*5+MID(C9,3,1)*6+MID(C9,4,1)*7+MID(C9,5,1)*8+MID(C9,6,1)*9+MID(C9,7,1)*2+MID(C9,8,1)*3+MID(C9,9,1)*4+MID(C9,10,1)*5,11),10),IF(AND(VALUE(MID(C9,5,1))&gt;=5,VALUE(MID(C9,5,1))&lt;=8),MOD(11-MOD(0*2+0*3+MID(C9,1,1)*4+MID(C9,2,1)*5+MID(C9,3,1)*6+MID(C9,4,1)*7+MID(C9,5,1)*8+MID(C9,6,1)*9+MID(C9,7,1)*2+MID(C9,8,1)*3+MID(C9,9,1)*4+MID(C9,10,1)*5,11),10),"오류")),IF(LEN(CLEAN(C9))=12,IF(AND(VALUE(MID(C9,6,1))&gt;=1,VALUE(MID(C9,6,1))&lt;=4),MOD(11-MOD(0*2+MID(C9,1,1)*3+MID(C9,2,1)*4+MID(C9,3,1)*5+MID(C9,4,1)*6+MID(C9,5,1)*7+MID(C9,6,1)*8+MID(C9,7,1)*9+MID(C9,8,1)*2+MID(C9,9,1)*3+MID(C9,10,1)*4+MID(C9,11,1)*5,11),10),IF(AND(VALUE(MID(C9,7,1))&gt;=5,VALUE(MID(C9,7,1))&lt;=8),MOD(11-MOD(0*2+MID(C9,1,1)*3+MID(C9,2,1)*4+MID(C9,3,1)*5+MID(C9,4,1)*6+MID(C9,5,1)*7+MID(C9,6,1)*8+MID(C9,7,1)*9+MID(C9,8,1)*2+MID(C9,9,1)*3+MID(C9,10,1)*4+MID(C9,11,1)*5,11),10),"오류")),IF(AND(VALUE(MID(C9,7,1))&gt;=1,VALUE(MID(C9,7,1))&lt;=4),MOD(11-MOD(MID(C9,1,1)*2+MID(C9,2,1)*3+MID(C9,3,1)*4+MID(C9,4,1)*5+MID(C9,5,1)*6+MID(C9,6,1)*7+MID(C9,7,1)*8+MID(C9,8,1)*9+MID(C9,9,1)*2+MID(C9,10,1)*3+MID(C9,11,1)*4+MID(C9,12,1)*5,11),10),IF(AND(VALUE(MID(C9,7,1))&gt;=5,VALUE(MID(C9,7,1))&lt;=8),IF(LEN(CLEAN(C9))=12,MOD(MOD(11-MOD(0*2+MID(C9,1,1)*3+MID(C9,2,1)*4+MID(C9,3,1)*5+MID(C9,4,1)*6+MID(C9,5,1)*7+MID(C9,6,1)*8+MID(C9,7,1)*9+MID(C9,8,1)*2+MID(C9,9,1)*3+MID(C9,10,1)*4+MID(C9,11,1)*5,11),10)+2,10),MOD(MOD(11-MOD(MID(C9,1,1)*2+MID(C9,2,1)*3+MID(C9,3,1)*4+MID(C9,4,1)*5+MID(C9,5,1)*6+MID(C9,6,1)*7+MID(C9,7,1)*8+MID(C9,8,1)*9+MID(C9,9,1)*2+MID(C9,10,1)*3+MID(C9,11,1)*4+MID(C9,12,1)*5,11),10)+2,10)))))))</f>
        <v>#VALUE!</v>
      </c>
      <c r="AB9" s="172" t="e">
        <f t="shared" ref="AB9:AB27" si="13">IF(INT(RIGHT(C9,1))=AA9,"OK","주민오류")</f>
        <v>#VALUE!</v>
      </c>
      <c r="AC9" s="173" t="e">
        <f t="shared" ref="AC9:AC27" ca="1" si="14">DATEDIF(IF(OR(MID(C9,LEN(CLEAN(C9))-6,1)&lt;="2",MID(C9,LEN(CLEAN(C9))-6,1)="5",MID(C9,LEN(CLEAN(C9))-6,1)="6"),DATE(MID(C9,1,2),MID(C9,3,2),MID(C9,5,2)),CHOOSE(14-LEN(CLEAN(C9)), DATE(MID(C9,1,2)+100,MID(C9,3,2),MID(C9,5,2)), DATE(MID(C9,1,1)+100,MID(C9,2,2),MID(C9,4,2)),DATE(2000,MID(C9,1,2),MID(C9,3,2)),DATE(2000,MID(C9,1,1),MID(C9,2,2)))),TODAY(),"y")</f>
        <v>#VALUE!</v>
      </c>
      <c r="AD9" s="174">
        <f t="shared" ref="AD9:AD27" ca="1" si="15">TODAY()</f>
        <v>44387</v>
      </c>
      <c r="AE9" s="173" t="e">
        <f t="shared" ref="AE9:AE27" ca="1" si="16">DATEDIF(IF(OR(MID(C9,LEN(CLEAN(C9))-6,1)&lt;="2",MID(C9,LEN(CLEAN(C9))-6,1)="5",MID(C9,LEN(CLEAN(C9))-6,1)="6"),DATE(MID(C9,1,2),MID(C9,3,2),MID(C9,5,2)),CHOOSE(14-LEN(CLEAN(C9)), DATE(MID(C9,1,2)+100,MID(C9,3,2),MID(C9,5,2)), DATE(MID(C9,1,1)+100,MID(C9,2,2),MID(C9,4,2)),DATE(2000,MID(C9,1,2),MID(C9,3,2)),DATE(2000,MID(C9,1,1),MID(C9,2,2)))),AD9,"y")</f>
        <v>#VALUE!</v>
      </c>
      <c r="AF9" s="172" t="e">
        <f t="shared" ref="AF9:AF27" si="17">CHOOSE(14-LEN(CLEAN(C9)),CHOOSE(MID(C9,7,1),"남","여","남","여","남","여","남","여","남","여"),CHOOSE(MID(C9,6,1),"남","여","남","여","남","여","남","여","남","여"),CHOOSE(MID(C9,5,1),"남","여","남","여","남","여","남","여","남","여"),CHOOSE(MID(C9,4,1),"남","여","남","여","남","여","남","여","남","여"),CHOOSE(MID(C9,3,1),"남","여","남","여","남","여","남","여","남","여"))</f>
        <v>#VALUE!</v>
      </c>
      <c r="AG9" s="172" t="e">
        <f t="shared" ref="AG9:AG27" si="18">CHOOSE(14-LEN(CLEAN(C9)),MID(C9,7,1),MID(C9,6,1),MID(C9,5,1),MID(C9,4,1))</f>
        <v>#VALUE!</v>
      </c>
      <c r="AH9" s="172" t="e">
        <f t="shared" ref="AH9:AH27" si="19">CHOOSE(AG9,"내국인","내국인","내국인","내국인","외국인","외국인","외국인","외국인")</f>
        <v>#VALUE!</v>
      </c>
      <c r="AI9" s="172" t="e">
        <f t="shared" ref="AI9:AI27" si="20">IF(AH9="외국인","고용허가체크","")</f>
        <v>#VALUE!</v>
      </c>
      <c r="AJ9" s="172" t="e">
        <f t="shared" ref="AJ9:AJ27" si="21">IF(LEN(CLEAN(C9))=12,MOD(MID(C9,7,1)*10+MID(C9,8,1),2),MOD(MID(C9,8,1)*10+MID(C9,9,1),2))</f>
        <v>#VALUE!</v>
      </c>
      <c r="AK9" s="172" t="e">
        <f t="shared" ref="AK9:AK27" si="22">IF(AJ9=0,"OK","")</f>
        <v>#VALUE!</v>
      </c>
      <c r="AL9" s="172">
        <f t="shared" ref="AL9:AL27" si="23">LEN(CLEAN(C9))</f>
        <v>0</v>
      </c>
    </row>
    <row r="10" spans="1:38" ht="23.25" customHeight="1" x14ac:dyDescent="0.15">
      <c r="A10" s="206">
        <f t="shared" ref="A10:A27" si="24">A9+1</f>
        <v>3</v>
      </c>
      <c r="B10" s="183"/>
      <c r="C10" s="184"/>
      <c r="D10" s="200" t="str">
        <f t="shared" ref="D10:D27" si="25">IF(B10="","",$D$8)</f>
        <v/>
      </c>
      <c r="E10" s="198" t="str">
        <f t="shared" si="0"/>
        <v/>
      </c>
      <c r="F10" s="211" t="str">
        <f t="shared" ref="F10:F27" si="26">IF(B10="","",$F$8)</f>
        <v/>
      </c>
      <c r="G10" s="190" t="str">
        <f t="shared" ref="G10:G27" si="27">IF(B10="","",$G$8)</f>
        <v/>
      </c>
      <c r="H10" s="199" t="str">
        <f t="shared" si="4"/>
        <v/>
      </c>
      <c r="I10" s="191"/>
      <c r="J10" s="192">
        <f t="shared" si="1"/>
        <v>0</v>
      </c>
      <c r="K10" s="192">
        <f t="shared" si="5"/>
        <v>0</v>
      </c>
      <c r="L10" s="192">
        <f t="shared" si="6"/>
        <v>0</v>
      </c>
      <c r="M10" s="193">
        <f t="shared" si="7"/>
        <v>0</v>
      </c>
      <c r="N10" s="194">
        <f t="shared" si="8"/>
        <v>0</v>
      </c>
      <c r="O10" s="194">
        <f t="shared" si="9"/>
        <v>0</v>
      </c>
      <c r="P10" s="195">
        <f t="shared" si="10"/>
        <v>0</v>
      </c>
      <c r="Q10" s="195">
        <f t="shared" si="11"/>
        <v>0</v>
      </c>
      <c r="S10" s="178">
        <f t="shared" si="2"/>
        <v>0</v>
      </c>
      <c r="T10" s="217">
        <f t="shared" si="3"/>
        <v>0</v>
      </c>
      <c r="V10" s="123"/>
      <c r="W10" s="123"/>
      <c r="X10" s="123"/>
      <c r="Y10" s="123"/>
      <c r="AA10" s="172" t="e">
        <f t="shared" si="12"/>
        <v>#VALUE!</v>
      </c>
      <c r="AB10" s="172" t="e">
        <f t="shared" si="13"/>
        <v>#VALUE!</v>
      </c>
      <c r="AC10" s="173" t="e">
        <f t="shared" ca="1" si="14"/>
        <v>#VALUE!</v>
      </c>
      <c r="AD10" s="174">
        <f t="shared" ca="1" si="15"/>
        <v>44387</v>
      </c>
      <c r="AE10" s="173" t="e">
        <f t="shared" ca="1" si="16"/>
        <v>#VALUE!</v>
      </c>
      <c r="AF10" s="172" t="e">
        <f t="shared" si="17"/>
        <v>#VALUE!</v>
      </c>
      <c r="AG10" s="172" t="e">
        <f t="shared" si="18"/>
        <v>#VALUE!</v>
      </c>
      <c r="AH10" s="172" t="e">
        <f t="shared" si="19"/>
        <v>#VALUE!</v>
      </c>
      <c r="AI10" s="172" t="e">
        <f t="shared" si="20"/>
        <v>#VALUE!</v>
      </c>
      <c r="AJ10" s="172" t="e">
        <f t="shared" si="21"/>
        <v>#VALUE!</v>
      </c>
      <c r="AK10" s="172" t="e">
        <f t="shared" si="22"/>
        <v>#VALUE!</v>
      </c>
      <c r="AL10" s="172">
        <f t="shared" si="23"/>
        <v>0</v>
      </c>
    </row>
    <row r="11" spans="1:38" ht="23.25" customHeight="1" x14ac:dyDescent="0.15">
      <c r="A11" s="206">
        <f t="shared" si="24"/>
        <v>4</v>
      </c>
      <c r="B11" s="183"/>
      <c r="C11" s="184"/>
      <c r="D11" s="200" t="str">
        <f t="shared" si="25"/>
        <v/>
      </c>
      <c r="E11" s="198" t="str">
        <f t="shared" si="0"/>
        <v/>
      </c>
      <c r="F11" s="211" t="str">
        <f t="shared" si="26"/>
        <v/>
      </c>
      <c r="G11" s="190" t="str">
        <f t="shared" si="27"/>
        <v/>
      </c>
      <c r="H11" s="199" t="str">
        <f t="shared" si="4"/>
        <v/>
      </c>
      <c r="I11" s="191"/>
      <c r="J11" s="192">
        <f t="shared" si="1"/>
        <v>0</v>
      </c>
      <c r="K11" s="192">
        <f t="shared" si="5"/>
        <v>0</v>
      </c>
      <c r="L11" s="192">
        <f t="shared" si="6"/>
        <v>0</v>
      </c>
      <c r="M11" s="193">
        <f t="shared" si="7"/>
        <v>0</v>
      </c>
      <c r="N11" s="194">
        <f t="shared" si="8"/>
        <v>0</v>
      </c>
      <c r="O11" s="194">
        <f t="shared" si="9"/>
        <v>0</v>
      </c>
      <c r="P11" s="195">
        <f t="shared" si="10"/>
        <v>0</v>
      </c>
      <c r="Q11" s="195">
        <f t="shared" si="11"/>
        <v>0</v>
      </c>
      <c r="S11" s="178">
        <f t="shared" si="2"/>
        <v>0</v>
      </c>
      <c r="T11" s="217">
        <f t="shared" si="3"/>
        <v>0</v>
      </c>
      <c r="V11" s="123"/>
      <c r="W11" s="123"/>
      <c r="X11" s="123"/>
      <c r="Y11" s="123"/>
      <c r="AA11" s="172" t="e">
        <f t="shared" si="12"/>
        <v>#VALUE!</v>
      </c>
      <c r="AB11" s="172" t="e">
        <f t="shared" si="13"/>
        <v>#VALUE!</v>
      </c>
      <c r="AC11" s="173" t="e">
        <f t="shared" ca="1" si="14"/>
        <v>#VALUE!</v>
      </c>
      <c r="AD11" s="174">
        <f t="shared" ca="1" si="15"/>
        <v>44387</v>
      </c>
      <c r="AE11" s="173" t="e">
        <f t="shared" ca="1" si="16"/>
        <v>#VALUE!</v>
      </c>
      <c r="AF11" s="172" t="e">
        <f t="shared" si="17"/>
        <v>#VALUE!</v>
      </c>
      <c r="AG11" s="172" t="e">
        <f t="shared" si="18"/>
        <v>#VALUE!</v>
      </c>
      <c r="AH11" s="172" t="e">
        <f t="shared" si="19"/>
        <v>#VALUE!</v>
      </c>
      <c r="AI11" s="172" t="e">
        <f t="shared" si="20"/>
        <v>#VALUE!</v>
      </c>
      <c r="AJ11" s="172" t="e">
        <f t="shared" si="21"/>
        <v>#VALUE!</v>
      </c>
      <c r="AK11" s="172" t="e">
        <f t="shared" si="22"/>
        <v>#VALUE!</v>
      </c>
      <c r="AL11" s="172">
        <f t="shared" si="23"/>
        <v>0</v>
      </c>
    </row>
    <row r="12" spans="1:38" ht="23.25" customHeight="1" x14ac:dyDescent="0.15">
      <c r="A12" s="206">
        <f t="shared" si="24"/>
        <v>5</v>
      </c>
      <c r="B12" s="183"/>
      <c r="C12" s="184"/>
      <c r="D12" s="200" t="str">
        <f t="shared" si="25"/>
        <v/>
      </c>
      <c r="E12" s="198" t="str">
        <f t="shared" si="0"/>
        <v/>
      </c>
      <c r="F12" s="211" t="str">
        <f t="shared" si="26"/>
        <v/>
      </c>
      <c r="G12" s="190" t="str">
        <f t="shared" si="27"/>
        <v/>
      </c>
      <c r="H12" s="199" t="str">
        <f t="shared" si="4"/>
        <v/>
      </c>
      <c r="I12" s="191"/>
      <c r="J12" s="192">
        <f t="shared" si="1"/>
        <v>0</v>
      </c>
      <c r="K12" s="192">
        <f t="shared" si="5"/>
        <v>0</v>
      </c>
      <c r="L12" s="192">
        <f t="shared" si="6"/>
        <v>0</v>
      </c>
      <c r="M12" s="193">
        <f t="shared" si="7"/>
        <v>0</v>
      </c>
      <c r="N12" s="194">
        <f t="shared" si="8"/>
        <v>0</v>
      </c>
      <c r="O12" s="194">
        <f t="shared" si="9"/>
        <v>0</v>
      </c>
      <c r="P12" s="195">
        <f t="shared" si="10"/>
        <v>0</v>
      </c>
      <c r="Q12" s="195">
        <f t="shared" si="11"/>
        <v>0</v>
      </c>
      <c r="S12" s="178">
        <f t="shared" si="2"/>
        <v>0</v>
      </c>
      <c r="T12" s="217">
        <f t="shared" si="3"/>
        <v>0</v>
      </c>
      <c r="V12" s="123"/>
      <c r="W12" s="123"/>
      <c r="X12" s="123"/>
      <c r="Y12" s="123"/>
      <c r="AA12" s="172" t="e">
        <f t="shared" si="12"/>
        <v>#VALUE!</v>
      </c>
      <c r="AB12" s="172" t="e">
        <f t="shared" si="13"/>
        <v>#VALUE!</v>
      </c>
      <c r="AC12" s="173" t="e">
        <f t="shared" ca="1" si="14"/>
        <v>#VALUE!</v>
      </c>
      <c r="AD12" s="174">
        <f t="shared" ca="1" si="15"/>
        <v>44387</v>
      </c>
      <c r="AE12" s="173" t="e">
        <f t="shared" ca="1" si="16"/>
        <v>#VALUE!</v>
      </c>
      <c r="AF12" s="172" t="e">
        <f t="shared" si="17"/>
        <v>#VALUE!</v>
      </c>
      <c r="AG12" s="172" t="e">
        <f t="shared" si="18"/>
        <v>#VALUE!</v>
      </c>
      <c r="AH12" s="172" t="e">
        <f t="shared" si="19"/>
        <v>#VALUE!</v>
      </c>
      <c r="AI12" s="172" t="e">
        <f t="shared" si="20"/>
        <v>#VALUE!</v>
      </c>
      <c r="AJ12" s="172" t="e">
        <f t="shared" si="21"/>
        <v>#VALUE!</v>
      </c>
      <c r="AK12" s="172" t="e">
        <f t="shared" si="22"/>
        <v>#VALUE!</v>
      </c>
      <c r="AL12" s="172">
        <f t="shared" si="23"/>
        <v>0</v>
      </c>
    </row>
    <row r="13" spans="1:38" ht="23.25" customHeight="1" x14ac:dyDescent="0.15">
      <c r="A13" s="206">
        <f t="shared" si="24"/>
        <v>6</v>
      </c>
      <c r="B13" s="183"/>
      <c r="C13" s="184"/>
      <c r="D13" s="200" t="str">
        <f t="shared" si="25"/>
        <v/>
      </c>
      <c r="E13" s="198" t="str">
        <f t="shared" si="0"/>
        <v/>
      </c>
      <c r="F13" s="211" t="str">
        <f t="shared" si="26"/>
        <v/>
      </c>
      <c r="G13" s="190" t="str">
        <f t="shared" si="27"/>
        <v/>
      </c>
      <c r="H13" s="199" t="str">
        <f t="shared" si="4"/>
        <v/>
      </c>
      <c r="I13" s="191"/>
      <c r="J13" s="192">
        <f t="shared" si="1"/>
        <v>0</v>
      </c>
      <c r="K13" s="192">
        <f t="shared" si="5"/>
        <v>0</v>
      </c>
      <c r="L13" s="192">
        <f t="shared" si="6"/>
        <v>0</v>
      </c>
      <c r="M13" s="193">
        <f t="shared" si="7"/>
        <v>0</v>
      </c>
      <c r="N13" s="194">
        <f t="shared" si="8"/>
        <v>0</v>
      </c>
      <c r="O13" s="194">
        <f t="shared" si="9"/>
        <v>0</v>
      </c>
      <c r="P13" s="195">
        <f t="shared" si="10"/>
        <v>0</v>
      </c>
      <c r="Q13" s="195">
        <f t="shared" si="11"/>
        <v>0</v>
      </c>
      <c r="S13" s="178">
        <f t="shared" si="2"/>
        <v>0</v>
      </c>
      <c r="T13" s="217">
        <f t="shared" si="3"/>
        <v>0</v>
      </c>
      <c r="V13" s="123"/>
      <c r="W13" s="123"/>
      <c r="X13" s="123"/>
      <c r="Y13" s="123"/>
      <c r="AA13" s="172" t="e">
        <f t="shared" si="12"/>
        <v>#VALUE!</v>
      </c>
      <c r="AB13" s="172" t="e">
        <f t="shared" si="13"/>
        <v>#VALUE!</v>
      </c>
      <c r="AC13" s="173" t="e">
        <f t="shared" ca="1" si="14"/>
        <v>#VALUE!</v>
      </c>
      <c r="AD13" s="174">
        <f t="shared" ca="1" si="15"/>
        <v>44387</v>
      </c>
      <c r="AE13" s="173" t="e">
        <f t="shared" ca="1" si="16"/>
        <v>#VALUE!</v>
      </c>
      <c r="AF13" s="172" t="e">
        <f t="shared" si="17"/>
        <v>#VALUE!</v>
      </c>
      <c r="AG13" s="172" t="e">
        <f t="shared" si="18"/>
        <v>#VALUE!</v>
      </c>
      <c r="AH13" s="172" t="e">
        <f t="shared" si="19"/>
        <v>#VALUE!</v>
      </c>
      <c r="AI13" s="172" t="e">
        <f t="shared" si="20"/>
        <v>#VALUE!</v>
      </c>
      <c r="AJ13" s="172" t="e">
        <f t="shared" si="21"/>
        <v>#VALUE!</v>
      </c>
      <c r="AK13" s="172" t="e">
        <f t="shared" si="22"/>
        <v>#VALUE!</v>
      </c>
      <c r="AL13" s="172">
        <f t="shared" si="23"/>
        <v>0</v>
      </c>
    </row>
    <row r="14" spans="1:38" ht="23.25" customHeight="1" x14ac:dyDescent="0.15">
      <c r="A14" s="206">
        <f t="shared" si="24"/>
        <v>7</v>
      </c>
      <c r="B14" s="183"/>
      <c r="C14" s="184"/>
      <c r="D14" s="200" t="str">
        <f t="shared" si="25"/>
        <v/>
      </c>
      <c r="E14" s="198" t="str">
        <f t="shared" si="0"/>
        <v/>
      </c>
      <c r="F14" s="211" t="str">
        <f t="shared" si="26"/>
        <v/>
      </c>
      <c r="G14" s="190" t="str">
        <f t="shared" si="27"/>
        <v/>
      </c>
      <c r="H14" s="199" t="str">
        <f t="shared" si="4"/>
        <v/>
      </c>
      <c r="I14" s="191"/>
      <c r="J14" s="192">
        <f t="shared" si="1"/>
        <v>0</v>
      </c>
      <c r="K14" s="192">
        <f t="shared" si="5"/>
        <v>0</v>
      </c>
      <c r="L14" s="192">
        <f t="shared" si="6"/>
        <v>0</v>
      </c>
      <c r="M14" s="193">
        <f t="shared" si="7"/>
        <v>0</v>
      </c>
      <c r="N14" s="194">
        <f t="shared" si="8"/>
        <v>0</v>
      </c>
      <c r="O14" s="194">
        <f t="shared" si="9"/>
        <v>0</v>
      </c>
      <c r="P14" s="195">
        <f t="shared" si="10"/>
        <v>0</v>
      </c>
      <c r="Q14" s="195">
        <f t="shared" si="11"/>
        <v>0</v>
      </c>
      <c r="S14" s="178">
        <f t="shared" si="2"/>
        <v>0</v>
      </c>
      <c r="T14" s="217">
        <f t="shared" si="3"/>
        <v>0</v>
      </c>
      <c r="V14" s="123"/>
      <c r="W14" s="123"/>
      <c r="X14" s="123"/>
      <c r="Y14" s="123"/>
      <c r="AA14" s="172" t="e">
        <f t="shared" si="12"/>
        <v>#VALUE!</v>
      </c>
      <c r="AB14" s="172" t="e">
        <f t="shared" si="13"/>
        <v>#VALUE!</v>
      </c>
      <c r="AC14" s="173" t="e">
        <f t="shared" ca="1" si="14"/>
        <v>#VALUE!</v>
      </c>
      <c r="AD14" s="174">
        <f t="shared" ca="1" si="15"/>
        <v>44387</v>
      </c>
      <c r="AE14" s="173" t="e">
        <f t="shared" ca="1" si="16"/>
        <v>#VALUE!</v>
      </c>
      <c r="AF14" s="172" t="e">
        <f t="shared" si="17"/>
        <v>#VALUE!</v>
      </c>
      <c r="AG14" s="172" t="e">
        <f t="shared" si="18"/>
        <v>#VALUE!</v>
      </c>
      <c r="AH14" s="172" t="e">
        <f t="shared" si="19"/>
        <v>#VALUE!</v>
      </c>
      <c r="AI14" s="172" t="e">
        <f t="shared" si="20"/>
        <v>#VALUE!</v>
      </c>
      <c r="AJ14" s="172" t="e">
        <f t="shared" si="21"/>
        <v>#VALUE!</v>
      </c>
      <c r="AK14" s="172" t="e">
        <f t="shared" si="22"/>
        <v>#VALUE!</v>
      </c>
      <c r="AL14" s="172">
        <f t="shared" si="23"/>
        <v>0</v>
      </c>
    </row>
    <row r="15" spans="1:38" ht="23.25" customHeight="1" x14ac:dyDescent="0.15">
      <c r="A15" s="206">
        <f t="shared" si="24"/>
        <v>8</v>
      </c>
      <c r="B15" s="183"/>
      <c r="C15" s="184"/>
      <c r="D15" s="200" t="str">
        <f t="shared" si="25"/>
        <v/>
      </c>
      <c r="E15" s="198" t="str">
        <f t="shared" si="0"/>
        <v/>
      </c>
      <c r="F15" s="211" t="str">
        <f t="shared" si="26"/>
        <v/>
      </c>
      <c r="G15" s="190" t="str">
        <f t="shared" si="27"/>
        <v/>
      </c>
      <c r="H15" s="199" t="str">
        <f t="shared" si="4"/>
        <v/>
      </c>
      <c r="I15" s="191"/>
      <c r="J15" s="192">
        <f t="shared" si="1"/>
        <v>0</v>
      </c>
      <c r="K15" s="192">
        <f t="shared" si="5"/>
        <v>0</v>
      </c>
      <c r="L15" s="192">
        <f t="shared" si="6"/>
        <v>0</v>
      </c>
      <c r="M15" s="193">
        <f t="shared" si="7"/>
        <v>0</v>
      </c>
      <c r="N15" s="194">
        <f t="shared" si="8"/>
        <v>0</v>
      </c>
      <c r="O15" s="194">
        <f t="shared" si="9"/>
        <v>0</v>
      </c>
      <c r="P15" s="195">
        <f t="shared" si="10"/>
        <v>0</v>
      </c>
      <c r="Q15" s="195">
        <f t="shared" si="11"/>
        <v>0</v>
      </c>
      <c r="S15" s="178">
        <f t="shared" si="2"/>
        <v>0</v>
      </c>
      <c r="T15" s="217">
        <f t="shared" si="3"/>
        <v>0</v>
      </c>
      <c r="V15" s="123"/>
      <c r="W15" s="123"/>
      <c r="X15" s="123"/>
      <c r="Y15" s="123"/>
      <c r="AA15" s="172" t="e">
        <f t="shared" si="12"/>
        <v>#VALUE!</v>
      </c>
      <c r="AB15" s="172" t="e">
        <f t="shared" si="13"/>
        <v>#VALUE!</v>
      </c>
      <c r="AC15" s="173" t="e">
        <f t="shared" ca="1" si="14"/>
        <v>#VALUE!</v>
      </c>
      <c r="AD15" s="174">
        <f t="shared" ca="1" si="15"/>
        <v>44387</v>
      </c>
      <c r="AE15" s="173" t="e">
        <f t="shared" ca="1" si="16"/>
        <v>#VALUE!</v>
      </c>
      <c r="AF15" s="172" t="e">
        <f t="shared" si="17"/>
        <v>#VALUE!</v>
      </c>
      <c r="AG15" s="172" t="e">
        <f t="shared" si="18"/>
        <v>#VALUE!</v>
      </c>
      <c r="AH15" s="172" t="e">
        <f t="shared" si="19"/>
        <v>#VALUE!</v>
      </c>
      <c r="AI15" s="172" t="e">
        <f t="shared" si="20"/>
        <v>#VALUE!</v>
      </c>
      <c r="AJ15" s="172" t="e">
        <f t="shared" si="21"/>
        <v>#VALUE!</v>
      </c>
      <c r="AK15" s="172" t="e">
        <f t="shared" si="22"/>
        <v>#VALUE!</v>
      </c>
      <c r="AL15" s="172">
        <f t="shared" si="23"/>
        <v>0</v>
      </c>
    </row>
    <row r="16" spans="1:38" ht="23.25" customHeight="1" x14ac:dyDescent="0.15">
      <c r="A16" s="206">
        <f t="shared" si="24"/>
        <v>9</v>
      </c>
      <c r="B16" s="183"/>
      <c r="C16" s="184"/>
      <c r="D16" s="200" t="str">
        <f t="shared" si="25"/>
        <v/>
      </c>
      <c r="E16" s="198" t="str">
        <f t="shared" si="0"/>
        <v/>
      </c>
      <c r="F16" s="211" t="str">
        <f t="shared" si="26"/>
        <v/>
      </c>
      <c r="G16" s="190" t="str">
        <f t="shared" si="27"/>
        <v/>
      </c>
      <c r="H16" s="199" t="str">
        <f t="shared" si="4"/>
        <v/>
      </c>
      <c r="I16" s="191"/>
      <c r="J16" s="192">
        <f t="shared" si="1"/>
        <v>0</v>
      </c>
      <c r="K16" s="192">
        <f t="shared" si="5"/>
        <v>0</v>
      </c>
      <c r="L16" s="192">
        <f t="shared" si="6"/>
        <v>0</v>
      </c>
      <c r="M16" s="193">
        <f t="shared" si="7"/>
        <v>0</v>
      </c>
      <c r="N16" s="194">
        <f t="shared" si="8"/>
        <v>0</v>
      </c>
      <c r="O16" s="194">
        <f t="shared" si="9"/>
        <v>0</v>
      </c>
      <c r="P16" s="195">
        <f t="shared" si="10"/>
        <v>0</v>
      </c>
      <c r="Q16" s="195">
        <f t="shared" si="11"/>
        <v>0</v>
      </c>
      <c r="S16" s="178">
        <f t="shared" si="2"/>
        <v>0</v>
      </c>
      <c r="T16" s="217">
        <f t="shared" si="3"/>
        <v>0</v>
      </c>
      <c r="V16" s="123"/>
      <c r="W16" s="123"/>
      <c r="X16" s="123"/>
      <c r="Y16" s="123"/>
      <c r="AA16" s="172" t="e">
        <f t="shared" si="12"/>
        <v>#VALUE!</v>
      </c>
      <c r="AB16" s="172" t="e">
        <f t="shared" si="13"/>
        <v>#VALUE!</v>
      </c>
      <c r="AC16" s="173" t="e">
        <f t="shared" ca="1" si="14"/>
        <v>#VALUE!</v>
      </c>
      <c r="AD16" s="174">
        <f t="shared" ca="1" si="15"/>
        <v>44387</v>
      </c>
      <c r="AE16" s="173" t="e">
        <f t="shared" ca="1" si="16"/>
        <v>#VALUE!</v>
      </c>
      <c r="AF16" s="172" t="e">
        <f t="shared" si="17"/>
        <v>#VALUE!</v>
      </c>
      <c r="AG16" s="172" t="e">
        <f t="shared" si="18"/>
        <v>#VALUE!</v>
      </c>
      <c r="AH16" s="172" t="e">
        <f t="shared" si="19"/>
        <v>#VALUE!</v>
      </c>
      <c r="AI16" s="172" t="e">
        <f t="shared" si="20"/>
        <v>#VALUE!</v>
      </c>
      <c r="AJ16" s="172" t="e">
        <f t="shared" si="21"/>
        <v>#VALUE!</v>
      </c>
      <c r="AK16" s="172" t="e">
        <f t="shared" si="22"/>
        <v>#VALUE!</v>
      </c>
      <c r="AL16" s="172">
        <f t="shared" si="23"/>
        <v>0</v>
      </c>
    </row>
    <row r="17" spans="1:38" ht="23.25" customHeight="1" x14ac:dyDescent="0.15">
      <c r="A17" s="206">
        <f t="shared" si="24"/>
        <v>10</v>
      </c>
      <c r="B17" s="183"/>
      <c r="C17" s="184"/>
      <c r="D17" s="200" t="str">
        <f t="shared" si="25"/>
        <v/>
      </c>
      <c r="E17" s="198" t="str">
        <f t="shared" si="0"/>
        <v/>
      </c>
      <c r="F17" s="211" t="str">
        <f t="shared" si="26"/>
        <v/>
      </c>
      <c r="G17" s="190" t="str">
        <f t="shared" si="27"/>
        <v/>
      </c>
      <c r="H17" s="199" t="str">
        <f t="shared" si="4"/>
        <v/>
      </c>
      <c r="I17" s="191"/>
      <c r="J17" s="192">
        <f t="shared" si="1"/>
        <v>0</v>
      </c>
      <c r="K17" s="192">
        <f t="shared" si="5"/>
        <v>0</v>
      </c>
      <c r="L17" s="192">
        <f t="shared" si="6"/>
        <v>0</v>
      </c>
      <c r="M17" s="193">
        <f t="shared" si="7"/>
        <v>0</v>
      </c>
      <c r="N17" s="194">
        <f t="shared" si="8"/>
        <v>0</v>
      </c>
      <c r="O17" s="194">
        <f t="shared" si="9"/>
        <v>0</v>
      </c>
      <c r="P17" s="195">
        <f t="shared" si="10"/>
        <v>0</v>
      </c>
      <c r="Q17" s="195">
        <f t="shared" si="11"/>
        <v>0</v>
      </c>
      <c r="S17" s="178">
        <f t="shared" si="2"/>
        <v>0</v>
      </c>
      <c r="T17" s="217">
        <f t="shared" si="3"/>
        <v>0</v>
      </c>
      <c r="V17" s="123"/>
      <c r="W17" s="123"/>
      <c r="X17" s="123"/>
      <c r="Y17" s="123"/>
      <c r="AA17" s="172" t="e">
        <f t="shared" si="12"/>
        <v>#VALUE!</v>
      </c>
      <c r="AB17" s="172" t="e">
        <f t="shared" si="13"/>
        <v>#VALUE!</v>
      </c>
      <c r="AC17" s="173" t="e">
        <f t="shared" ca="1" si="14"/>
        <v>#VALUE!</v>
      </c>
      <c r="AD17" s="174">
        <f t="shared" ca="1" si="15"/>
        <v>44387</v>
      </c>
      <c r="AE17" s="173" t="e">
        <f t="shared" ca="1" si="16"/>
        <v>#VALUE!</v>
      </c>
      <c r="AF17" s="172" t="e">
        <f t="shared" si="17"/>
        <v>#VALUE!</v>
      </c>
      <c r="AG17" s="172" t="e">
        <f t="shared" si="18"/>
        <v>#VALUE!</v>
      </c>
      <c r="AH17" s="172" t="e">
        <f t="shared" si="19"/>
        <v>#VALUE!</v>
      </c>
      <c r="AI17" s="172" t="e">
        <f t="shared" si="20"/>
        <v>#VALUE!</v>
      </c>
      <c r="AJ17" s="172" t="e">
        <f t="shared" si="21"/>
        <v>#VALUE!</v>
      </c>
      <c r="AK17" s="172" t="e">
        <f t="shared" si="22"/>
        <v>#VALUE!</v>
      </c>
      <c r="AL17" s="172">
        <f t="shared" si="23"/>
        <v>0</v>
      </c>
    </row>
    <row r="18" spans="1:38" ht="23.25" customHeight="1" x14ac:dyDescent="0.15">
      <c r="A18" s="206">
        <f t="shared" si="24"/>
        <v>11</v>
      </c>
      <c r="B18" s="183"/>
      <c r="C18" s="184"/>
      <c r="D18" s="200" t="str">
        <f t="shared" si="25"/>
        <v/>
      </c>
      <c r="E18" s="198" t="str">
        <f t="shared" si="0"/>
        <v/>
      </c>
      <c r="F18" s="211" t="str">
        <f t="shared" si="26"/>
        <v/>
      </c>
      <c r="G18" s="190" t="str">
        <f t="shared" si="27"/>
        <v/>
      </c>
      <c r="H18" s="199" t="str">
        <f t="shared" si="4"/>
        <v/>
      </c>
      <c r="I18" s="191"/>
      <c r="J18" s="192">
        <f t="shared" si="1"/>
        <v>0</v>
      </c>
      <c r="K18" s="192">
        <f t="shared" si="5"/>
        <v>0</v>
      </c>
      <c r="L18" s="192">
        <f t="shared" si="6"/>
        <v>0</v>
      </c>
      <c r="M18" s="193">
        <f t="shared" si="7"/>
        <v>0</v>
      </c>
      <c r="N18" s="194">
        <f t="shared" si="8"/>
        <v>0</v>
      </c>
      <c r="O18" s="194">
        <f t="shared" si="9"/>
        <v>0</v>
      </c>
      <c r="P18" s="195">
        <f t="shared" si="10"/>
        <v>0</v>
      </c>
      <c r="Q18" s="195">
        <f t="shared" si="11"/>
        <v>0</v>
      </c>
      <c r="S18" s="178">
        <f t="shared" si="2"/>
        <v>0</v>
      </c>
      <c r="T18" s="217">
        <f t="shared" si="3"/>
        <v>0</v>
      </c>
      <c r="V18" s="123"/>
      <c r="W18" s="123"/>
      <c r="X18" s="123"/>
      <c r="Y18" s="123"/>
      <c r="AA18" s="172" t="e">
        <f t="shared" si="12"/>
        <v>#VALUE!</v>
      </c>
      <c r="AB18" s="172" t="e">
        <f t="shared" si="13"/>
        <v>#VALUE!</v>
      </c>
      <c r="AC18" s="173" t="e">
        <f t="shared" ca="1" si="14"/>
        <v>#VALUE!</v>
      </c>
      <c r="AD18" s="174">
        <f t="shared" ca="1" si="15"/>
        <v>44387</v>
      </c>
      <c r="AE18" s="173" t="e">
        <f t="shared" ca="1" si="16"/>
        <v>#VALUE!</v>
      </c>
      <c r="AF18" s="172" t="e">
        <f t="shared" si="17"/>
        <v>#VALUE!</v>
      </c>
      <c r="AG18" s="172" t="e">
        <f t="shared" si="18"/>
        <v>#VALUE!</v>
      </c>
      <c r="AH18" s="172" t="e">
        <f t="shared" si="19"/>
        <v>#VALUE!</v>
      </c>
      <c r="AI18" s="172" t="e">
        <f t="shared" si="20"/>
        <v>#VALUE!</v>
      </c>
      <c r="AJ18" s="172" t="e">
        <f t="shared" si="21"/>
        <v>#VALUE!</v>
      </c>
      <c r="AK18" s="172" t="e">
        <f t="shared" si="22"/>
        <v>#VALUE!</v>
      </c>
      <c r="AL18" s="172">
        <f t="shared" si="23"/>
        <v>0</v>
      </c>
    </row>
    <row r="19" spans="1:38" ht="23.25" customHeight="1" x14ac:dyDescent="0.15">
      <c r="A19" s="206">
        <f t="shared" si="24"/>
        <v>12</v>
      </c>
      <c r="B19" s="183"/>
      <c r="C19" s="184"/>
      <c r="D19" s="200" t="str">
        <f t="shared" si="25"/>
        <v/>
      </c>
      <c r="E19" s="198" t="str">
        <f t="shared" si="0"/>
        <v/>
      </c>
      <c r="F19" s="211" t="str">
        <f t="shared" si="26"/>
        <v/>
      </c>
      <c r="G19" s="190" t="str">
        <f t="shared" si="27"/>
        <v/>
      </c>
      <c r="H19" s="199" t="str">
        <f t="shared" si="4"/>
        <v/>
      </c>
      <c r="I19" s="191"/>
      <c r="J19" s="192">
        <f t="shared" si="1"/>
        <v>0</v>
      </c>
      <c r="K19" s="192">
        <f t="shared" si="5"/>
        <v>0</v>
      </c>
      <c r="L19" s="192">
        <f t="shared" si="6"/>
        <v>0</v>
      </c>
      <c r="M19" s="193">
        <f t="shared" si="7"/>
        <v>0</v>
      </c>
      <c r="N19" s="194">
        <f t="shared" si="8"/>
        <v>0</v>
      </c>
      <c r="O19" s="194">
        <f t="shared" si="9"/>
        <v>0</v>
      </c>
      <c r="P19" s="195">
        <f t="shared" si="10"/>
        <v>0</v>
      </c>
      <c r="Q19" s="195">
        <f t="shared" si="11"/>
        <v>0</v>
      </c>
      <c r="S19" s="178">
        <f t="shared" si="2"/>
        <v>0</v>
      </c>
      <c r="T19" s="217">
        <f t="shared" si="3"/>
        <v>0</v>
      </c>
      <c r="V19" s="123"/>
      <c r="W19" s="123"/>
      <c r="X19" s="123"/>
      <c r="Y19" s="123"/>
      <c r="AA19" s="172" t="e">
        <f t="shared" si="12"/>
        <v>#VALUE!</v>
      </c>
      <c r="AB19" s="172" t="e">
        <f t="shared" si="13"/>
        <v>#VALUE!</v>
      </c>
      <c r="AC19" s="173" t="e">
        <f t="shared" ca="1" si="14"/>
        <v>#VALUE!</v>
      </c>
      <c r="AD19" s="174">
        <f t="shared" ca="1" si="15"/>
        <v>44387</v>
      </c>
      <c r="AE19" s="173" t="e">
        <f t="shared" ca="1" si="16"/>
        <v>#VALUE!</v>
      </c>
      <c r="AF19" s="172" t="e">
        <f t="shared" si="17"/>
        <v>#VALUE!</v>
      </c>
      <c r="AG19" s="172" t="e">
        <f t="shared" si="18"/>
        <v>#VALUE!</v>
      </c>
      <c r="AH19" s="172" t="e">
        <f t="shared" si="19"/>
        <v>#VALUE!</v>
      </c>
      <c r="AI19" s="172" t="e">
        <f t="shared" si="20"/>
        <v>#VALUE!</v>
      </c>
      <c r="AJ19" s="172" t="e">
        <f t="shared" si="21"/>
        <v>#VALUE!</v>
      </c>
      <c r="AK19" s="172" t="e">
        <f t="shared" si="22"/>
        <v>#VALUE!</v>
      </c>
      <c r="AL19" s="172">
        <f t="shared" si="23"/>
        <v>0</v>
      </c>
    </row>
    <row r="20" spans="1:38" ht="23.25" customHeight="1" x14ac:dyDescent="0.15">
      <c r="A20" s="206">
        <f t="shared" si="24"/>
        <v>13</v>
      </c>
      <c r="B20" s="183"/>
      <c r="C20" s="184"/>
      <c r="D20" s="200" t="str">
        <f t="shared" si="25"/>
        <v/>
      </c>
      <c r="E20" s="198" t="str">
        <f t="shared" si="0"/>
        <v/>
      </c>
      <c r="F20" s="211" t="str">
        <f t="shared" si="26"/>
        <v/>
      </c>
      <c r="G20" s="190" t="str">
        <f t="shared" si="27"/>
        <v/>
      </c>
      <c r="H20" s="199" t="str">
        <f t="shared" si="4"/>
        <v/>
      </c>
      <c r="I20" s="191"/>
      <c r="J20" s="192">
        <f t="shared" si="1"/>
        <v>0</v>
      </c>
      <c r="K20" s="192">
        <f t="shared" si="5"/>
        <v>0</v>
      </c>
      <c r="L20" s="192">
        <f t="shared" si="6"/>
        <v>0</v>
      </c>
      <c r="M20" s="193">
        <f t="shared" si="7"/>
        <v>0</v>
      </c>
      <c r="N20" s="194">
        <f t="shared" si="8"/>
        <v>0</v>
      </c>
      <c r="O20" s="194">
        <f t="shared" si="9"/>
        <v>0</v>
      </c>
      <c r="P20" s="195">
        <f t="shared" si="10"/>
        <v>0</v>
      </c>
      <c r="Q20" s="195">
        <f t="shared" si="11"/>
        <v>0</v>
      </c>
      <c r="S20" s="178">
        <f t="shared" si="2"/>
        <v>0</v>
      </c>
      <c r="T20" s="217">
        <f t="shared" si="3"/>
        <v>0</v>
      </c>
      <c r="V20" s="123"/>
      <c r="W20" s="123"/>
      <c r="X20" s="123"/>
      <c r="Y20" s="123"/>
      <c r="AA20" s="172" t="e">
        <f t="shared" si="12"/>
        <v>#VALUE!</v>
      </c>
      <c r="AB20" s="172" t="e">
        <f t="shared" si="13"/>
        <v>#VALUE!</v>
      </c>
      <c r="AC20" s="173" t="e">
        <f t="shared" ca="1" si="14"/>
        <v>#VALUE!</v>
      </c>
      <c r="AD20" s="174">
        <f t="shared" ca="1" si="15"/>
        <v>44387</v>
      </c>
      <c r="AE20" s="173" t="e">
        <f t="shared" ca="1" si="16"/>
        <v>#VALUE!</v>
      </c>
      <c r="AF20" s="172" t="e">
        <f t="shared" si="17"/>
        <v>#VALUE!</v>
      </c>
      <c r="AG20" s="172" t="e">
        <f t="shared" si="18"/>
        <v>#VALUE!</v>
      </c>
      <c r="AH20" s="172" t="e">
        <f t="shared" si="19"/>
        <v>#VALUE!</v>
      </c>
      <c r="AI20" s="172" t="e">
        <f t="shared" si="20"/>
        <v>#VALUE!</v>
      </c>
      <c r="AJ20" s="172" t="e">
        <f t="shared" si="21"/>
        <v>#VALUE!</v>
      </c>
      <c r="AK20" s="172" t="e">
        <f t="shared" si="22"/>
        <v>#VALUE!</v>
      </c>
      <c r="AL20" s="172">
        <f t="shared" si="23"/>
        <v>0</v>
      </c>
    </row>
    <row r="21" spans="1:38" ht="23.25" customHeight="1" x14ac:dyDescent="0.15">
      <c r="A21" s="206">
        <f t="shared" si="24"/>
        <v>14</v>
      </c>
      <c r="B21" s="183"/>
      <c r="C21" s="184"/>
      <c r="D21" s="200" t="str">
        <f t="shared" si="25"/>
        <v/>
      </c>
      <c r="E21" s="198" t="str">
        <f t="shared" si="0"/>
        <v/>
      </c>
      <c r="F21" s="211" t="str">
        <f t="shared" si="26"/>
        <v/>
      </c>
      <c r="G21" s="190" t="str">
        <f t="shared" si="27"/>
        <v/>
      </c>
      <c r="H21" s="199" t="str">
        <f t="shared" si="4"/>
        <v/>
      </c>
      <c r="I21" s="191"/>
      <c r="J21" s="192">
        <f t="shared" si="1"/>
        <v>0</v>
      </c>
      <c r="K21" s="192">
        <f t="shared" si="5"/>
        <v>0</v>
      </c>
      <c r="L21" s="192">
        <f t="shared" si="6"/>
        <v>0</v>
      </c>
      <c r="M21" s="193">
        <f t="shared" si="7"/>
        <v>0</v>
      </c>
      <c r="N21" s="194">
        <f t="shared" si="8"/>
        <v>0</v>
      </c>
      <c r="O21" s="194">
        <f t="shared" si="9"/>
        <v>0</v>
      </c>
      <c r="P21" s="195">
        <f t="shared" si="10"/>
        <v>0</v>
      </c>
      <c r="Q21" s="195">
        <f t="shared" si="11"/>
        <v>0</v>
      </c>
      <c r="S21" s="178">
        <f t="shared" si="2"/>
        <v>0</v>
      </c>
      <c r="T21" s="217">
        <f t="shared" si="3"/>
        <v>0</v>
      </c>
      <c r="V21" s="123"/>
      <c r="W21" s="123"/>
      <c r="X21" s="123"/>
      <c r="Y21" s="123"/>
      <c r="AA21" s="172" t="e">
        <f t="shared" si="12"/>
        <v>#VALUE!</v>
      </c>
      <c r="AB21" s="172" t="e">
        <f t="shared" si="13"/>
        <v>#VALUE!</v>
      </c>
      <c r="AC21" s="173" t="e">
        <f t="shared" ca="1" si="14"/>
        <v>#VALUE!</v>
      </c>
      <c r="AD21" s="174">
        <f t="shared" ca="1" si="15"/>
        <v>44387</v>
      </c>
      <c r="AE21" s="173" t="e">
        <f t="shared" ca="1" si="16"/>
        <v>#VALUE!</v>
      </c>
      <c r="AF21" s="172" t="e">
        <f t="shared" si="17"/>
        <v>#VALUE!</v>
      </c>
      <c r="AG21" s="172" t="e">
        <f t="shared" si="18"/>
        <v>#VALUE!</v>
      </c>
      <c r="AH21" s="172" t="e">
        <f t="shared" si="19"/>
        <v>#VALUE!</v>
      </c>
      <c r="AI21" s="172" t="e">
        <f t="shared" si="20"/>
        <v>#VALUE!</v>
      </c>
      <c r="AJ21" s="172" t="e">
        <f t="shared" si="21"/>
        <v>#VALUE!</v>
      </c>
      <c r="AK21" s="172" t="e">
        <f t="shared" si="22"/>
        <v>#VALUE!</v>
      </c>
      <c r="AL21" s="172">
        <f t="shared" si="23"/>
        <v>0</v>
      </c>
    </row>
    <row r="22" spans="1:38" ht="23.25" customHeight="1" x14ac:dyDescent="0.15">
      <c r="A22" s="206">
        <f t="shared" si="24"/>
        <v>15</v>
      </c>
      <c r="B22" s="183"/>
      <c r="C22" s="184"/>
      <c r="D22" s="200" t="str">
        <f t="shared" si="25"/>
        <v/>
      </c>
      <c r="E22" s="198" t="str">
        <f t="shared" si="0"/>
        <v/>
      </c>
      <c r="F22" s="211" t="str">
        <f t="shared" si="26"/>
        <v/>
      </c>
      <c r="G22" s="190" t="str">
        <f t="shared" si="27"/>
        <v/>
      </c>
      <c r="H22" s="199" t="str">
        <f t="shared" si="4"/>
        <v/>
      </c>
      <c r="I22" s="191"/>
      <c r="J22" s="192">
        <f t="shared" si="1"/>
        <v>0</v>
      </c>
      <c r="K22" s="192">
        <f t="shared" si="5"/>
        <v>0</v>
      </c>
      <c r="L22" s="192">
        <f t="shared" si="6"/>
        <v>0</v>
      </c>
      <c r="M22" s="193">
        <f t="shared" si="7"/>
        <v>0</v>
      </c>
      <c r="N22" s="194">
        <f t="shared" si="8"/>
        <v>0</v>
      </c>
      <c r="O22" s="194">
        <f t="shared" si="9"/>
        <v>0</v>
      </c>
      <c r="P22" s="195">
        <f t="shared" si="10"/>
        <v>0</v>
      </c>
      <c r="Q22" s="195">
        <f t="shared" si="11"/>
        <v>0</v>
      </c>
      <c r="S22" s="178">
        <f t="shared" si="2"/>
        <v>0</v>
      </c>
      <c r="T22" s="217">
        <f t="shared" si="3"/>
        <v>0</v>
      </c>
      <c r="V22" s="123"/>
      <c r="W22" s="123"/>
      <c r="X22" s="123"/>
      <c r="Y22" s="123"/>
      <c r="AA22" s="172" t="e">
        <f t="shared" si="12"/>
        <v>#VALUE!</v>
      </c>
      <c r="AB22" s="172" t="e">
        <f t="shared" si="13"/>
        <v>#VALUE!</v>
      </c>
      <c r="AC22" s="173" t="e">
        <f t="shared" ca="1" si="14"/>
        <v>#VALUE!</v>
      </c>
      <c r="AD22" s="174">
        <f t="shared" ca="1" si="15"/>
        <v>44387</v>
      </c>
      <c r="AE22" s="173" t="e">
        <f t="shared" ca="1" si="16"/>
        <v>#VALUE!</v>
      </c>
      <c r="AF22" s="172" t="e">
        <f t="shared" si="17"/>
        <v>#VALUE!</v>
      </c>
      <c r="AG22" s="172" t="e">
        <f t="shared" si="18"/>
        <v>#VALUE!</v>
      </c>
      <c r="AH22" s="172" t="e">
        <f t="shared" si="19"/>
        <v>#VALUE!</v>
      </c>
      <c r="AI22" s="172" t="e">
        <f t="shared" si="20"/>
        <v>#VALUE!</v>
      </c>
      <c r="AJ22" s="172" t="e">
        <f t="shared" si="21"/>
        <v>#VALUE!</v>
      </c>
      <c r="AK22" s="172" t="e">
        <f t="shared" si="22"/>
        <v>#VALUE!</v>
      </c>
      <c r="AL22" s="172">
        <f t="shared" si="23"/>
        <v>0</v>
      </c>
    </row>
    <row r="23" spans="1:38" ht="23.25" customHeight="1" x14ac:dyDescent="0.15">
      <c r="A23" s="206">
        <f t="shared" si="24"/>
        <v>16</v>
      </c>
      <c r="B23" s="183"/>
      <c r="C23" s="184"/>
      <c r="D23" s="200" t="str">
        <f t="shared" si="25"/>
        <v/>
      </c>
      <c r="E23" s="198" t="str">
        <f t="shared" si="0"/>
        <v/>
      </c>
      <c r="F23" s="211" t="str">
        <f t="shared" si="26"/>
        <v/>
      </c>
      <c r="G23" s="190" t="str">
        <f t="shared" si="27"/>
        <v/>
      </c>
      <c r="H23" s="199" t="str">
        <f t="shared" si="4"/>
        <v/>
      </c>
      <c r="I23" s="191"/>
      <c r="J23" s="192">
        <f t="shared" si="1"/>
        <v>0</v>
      </c>
      <c r="K23" s="192">
        <f t="shared" si="5"/>
        <v>0</v>
      </c>
      <c r="L23" s="192">
        <f t="shared" si="6"/>
        <v>0</v>
      </c>
      <c r="M23" s="193">
        <f t="shared" si="7"/>
        <v>0</v>
      </c>
      <c r="N23" s="194">
        <f t="shared" si="8"/>
        <v>0</v>
      </c>
      <c r="O23" s="194">
        <f t="shared" si="9"/>
        <v>0</v>
      </c>
      <c r="P23" s="195">
        <f t="shared" si="10"/>
        <v>0</v>
      </c>
      <c r="Q23" s="195">
        <f t="shared" si="11"/>
        <v>0</v>
      </c>
      <c r="S23" s="178">
        <f t="shared" si="2"/>
        <v>0</v>
      </c>
      <c r="T23" s="217">
        <f t="shared" si="3"/>
        <v>0</v>
      </c>
      <c r="V23" s="123"/>
      <c r="W23" s="123"/>
      <c r="X23" s="123"/>
      <c r="Y23" s="123"/>
      <c r="AA23" s="172" t="e">
        <f t="shared" si="12"/>
        <v>#VALUE!</v>
      </c>
      <c r="AB23" s="172" t="e">
        <f t="shared" si="13"/>
        <v>#VALUE!</v>
      </c>
      <c r="AC23" s="173" t="e">
        <f t="shared" ca="1" si="14"/>
        <v>#VALUE!</v>
      </c>
      <c r="AD23" s="174">
        <f t="shared" ca="1" si="15"/>
        <v>44387</v>
      </c>
      <c r="AE23" s="173" t="e">
        <f t="shared" ca="1" si="16"/>
        <v>#VALUE!</v>
      </c>
      <c r="AF23" s="172" t="e">
        <f t="shared" si="17"/>
        <v>#VALUE!</v>
      </c>
      <c r="AG23" s="172" t="e">
        <f t="shared" si="18"/>
        <v>#VALUE!</v>
      </c>
      <c r="AH23" s="172" t="e">
        <f t="shared" si="19"/>
        <v>#VALUE!</v>
      </c>
      <c r="AI23" s="172" t="e">
        <f t="shared" si="20"/>
        <v>#VALUE!</v>
      </c>
      <c r="AJ23" s="172" t="e">
        <f t="shared" si="21"/>
        <v>#VALUE!</v>
      </c>
      <c r="AK23" s="172" t="e">
        <f t="shared" si="22"/>
        <v>#VALUE!</v>
      </c>
      <c r="AL23" s="172">
        <f t="shared" si="23"/>
        <v>0</v>
      </c>
    </row>
    <row r="24" spans="1:38" ht="23.25" customHeight="1" x14ac:dyDescent="0.15">
      <c r="A24" s="206">
        <f t="shared" si="24"/>
        <v>17</v>
      </c>
      <c r="B24" s="183"/>
      <c r="C24" s="184"/>
      <c r="D24" s="200" t="str">
        <f t="shared" si="25"/>
        <v/>
      </c>
      <c r="E24" s="198" t="str">
        <f t="shared" si="0"/>
        <v/>
      </c>
      <c r="F24" s="211" t="str">
        <f t="shared" si="26"/>
        <v/>
      </c>
      <c r="G24" s="190" t="str">
        <f t="shared" si="27"/>
        <v/>
      </c>
      <c r="H24" s="199" t="str">
        <f t="shared" si="4"/>
        <v/>
      </c>
      <c r="I24" s="191"/>
      <c r="J24" s="192">
        <f t="shared" si="1"/>
        <v>0</v>
      </c>
      <c r="K24" s="192">
        <f t="shared" si="5"/>
        <v>0</v>
      </c>
      <c r="L24" s="192">
        <f t="shared" si="6"/>
        <v>0</v>
      </c>
      <c r="M24" s="193">
        <f t="shared" si="7"/>
        <v>0</v>
      </c>
      <c r="N24" s="194">
        <f t="shared" si="8"/>
        <v>0</v>
      </c>
      <c r="O24" s="194">
        <f t="shared" si="9"/>
        <v>0</v>
      </c>
      <c r="P24" s="195">
        <f t="shared" si="10"/>
        <v>0</v>
      </c>
      <c r="Q24" s="195">
        <f t="shared" si="11"/>
        <v>0</v>
      </c>
      <c r="S24" s="178">
        <f t="shared" si="2"/>
        <v>0</v>
      </c>
      <c r="T24" s="217">
        <f t="shared" si="3"/>
        <v>0</v>
      </c>
      <c r="V24" s="123"/>
      <c r="W24" s="123"/>
      <c r="X24" s="123"/>
      <c r="Y24" s="123"/>
      <c r="AA24" s="172" t="e">
        <f t="shared" si="12"/>
        <v>#VALUE!</v>
      </c>
      <c r="AB24" s="172" t="e">
        <f t="shared" si="13"/>
        <v>#VALUE!</v>
      </c>
      <c r="AC24" s="173" t="e">
        <f t="shared" ca="1" si="14"/>
        <v>#VALUE!</v>
      </c>
      <c r="AD24" s="174">
        <f t="shared" ca="1" si="15"/>
        <v>44387</v>
      </c>
      <c r="AE24" s="173" t="e">
        <f t="shared" ca="1" si="16"/>
        <v>#VALUE!</v>
      </c>
      <c r="AF24" s="172" t="e">
        <f t="shared" si="17"/>
        <v>#VALUE!</v>
      </c>
      <c r="AG24" s="172" t="e">
        <f t="shared" si="18"/>
        <v>#VALUE!</v>
      </c>
      <c r="AH24" s="172" t="e">
        <f t="shared" si="19"/>
        <v>#VALUE!</v>
      </c>
      <c r="AI24" s="172" t="e">
        <f t="shared" si="20"/>
        <v>#VALUE!</v>
      </c>
      <c r="AJ24" s="172" t="e">
        <f t="shared" si="21"/>
        <v>#VALUE!</v>
      </c>
      <c r="AK24" s="172" t="e">
        <f t="shared" si="22"/>
        <v>#VALUE!</v>
      </c>
      <c r="AL24" s="172">
        <f t="shared" si="23"/>
        <v>0</v>
      </c>
    </row>
    <row r="25" spans="1:38" ht="23.25" customHeight="1" x14ac:dyDescent="0.15">
      <c r="A25" s="206">
        <f t="shared" si="24"/>
        <v>18</v>
      </c>
      <c r="B25" s="183"/>
      <c r="C25" s="184"/>
      <c r="D25" s="200" t="str">
        <f t="shared" si="25"/>
        <v/>
      </c>
      <c r="E25" s="198" t="str">
        <f t="shared" si="0"/>
        <v/>
      </c>
      <c r="F25" s="211" t="str">
        <f t="shared" si="26"/>
        <v/>
      </c>
      <c r="G25" s="190" t="str">
        <f t="shared" si="27"/>
        <v/>
      </c>
      <c r="H25" s="199" t="str">
        <f t="shared" si="4"/>
        <v/>
      </c>
      <c r="I25" s="191"/>
      <c r="J25" s="192">
        <f t="shared" si="1"/>
        <v>0</v>
      </c>
      <c r="K25" s="192">
        <f t="shared" si="5"/>
        <v>0</v>
      </c>
      <c r="L25" s="192">
        <f t="shared" si="6"/>
        <v>0</v>
      </c>
      <c r="M25" s="193">
        <f t="shared" si="7"/>
        <v>0</v>
      </c>
      <c r="N25" s="194">
        <f t="shared" si="8"/>
        <v>0</v>
      </c>
      <c r="O25" s="194">
        <f t="shared" si="9"/>
        <v>0</v>
      </c>
      <c r="P25" s="195">
        <f t="shared" si="10"/>
        <v>0</v>
      </c>
      <c r="Q25" s="195">
        <f t="shared" si="11"/>
        <v>0</v>
      </c>
      <c r="S25" s="178">
        <f t="shared" si="2"/>
        <v>0</v>
      </c>
      <c r="T25" s="217">
        <f t="shared" si="3"/>
        <v>0</v>
      </c>
      <c r="V25" s="123"/>
      <c r="W25" s="123"/>
      <c r="X25" s="123"/>
      <c r="Y25" s="123"/>
      <c r="AA25" s="172" t="e">
        <f t="shared" si="12"/>
        <v>#VALUE!</v>
      </c>
      <c r="AB25" s="172" t="e">
        <f t="shared" si="13"/>
        <v>#VALUE!</v>
      </c>
      <c r="AC25" s="173" t="e">
        <f t="shared" ca="1" si="14"/>
        <v>#VALUE!</v>
      </c>
      <c r="AD25" s="174">
        <f t="shared" ca="1" si="15"/>
        <v>44387</v>
      </c>
      <c r="AE25" s="173" t="e">
        <f t="shared" ca="1" si="16"/>
        <v>#VALUE!</v>
      </c>
      <c r="AF25" s="172" t="e">
        <f t="shared" si="17"/>
        <v>#VALUE!</v>
      </c>
      <c r="AG25" s="172" t="e">
        <f t="shared" si="18"/>
        <v>#VALUE!</v>
      </c>
      <c r="AH25" s="172" t="e">
        <f t="shared" si="19"/>
        <v>#VALUE!</v>
      </c>
      <c r="AI25" s="172" t="e">
        <f t="shared" si="20"/>
        <v>#VALUE!</v>
      </c>
      <c r="AJ25" s="172" t="e">
        <f t="shared" si="21"/>
        <v>#VALUE!</v>
      </c>
      <c r="AK25" s="172" t="e">
        <f t="shared" si="22"/>
        <v>#VALUE!</v>
      </c>
      <c r="AL25" s="172">
        <f t="shared" si="23"/>
        <v>0</v>
      </c>
    </row>
    <row r="26" spans="1:38" ht="23.25" customHeight="1" x14ac:dyDescent="0.15">
      <c r="A26" s="206">
        <f t="shared" si="24"/>
        <v>19</v>
      </c>
      <c r="B26" s="183"/>
      <c r="C26" s="184"/>
      <c r="D26" s="200" t="str">
        <f t="shared" si="25"/>
        <v/>
      </c>
      <c r="E26" s="198" t="str">
        <f t="shared" si="0"/>
        <v/>
      </c>
      <c r="F26" s="211" t="str">
        <f t="shared" si="26"/>
        <v/>
      </c>
      <c r="G26" s="190" t="str">
        <f t="shared" si="27"/>
        <v/>
      </c>
      <c r="H26" s="199" t="str">
        <f t="shared" si="4"/>
        <v/>
      </c>
      <c r="I26" s="191"/>
      <c r="J26" s="192">
        <f t="shared" si="1"/>
        <v>0</v>
      </c>
      <c r="K26" s="192">
        <f t="shared" si="5"/>
        <v>0</v>
      </c>
      <c r="L26" s="192">
        <f t="shared" si="6"/>
        <v>0</v>
      </c>
      <c r="M26" s="193">
        <f t="shared" si="7"/>
        <v>0</v>
      </c>
      <c r="N26" s="194">
        <f t="shared" si="8"/>
        <v>0</v>
      </c>
      <c r="O26" s="194">
        <f t="shared" si="9"/>
        <v>0</v>
      </c>
      <c r="P26" s="195">
        <f t="shared" si="10"/>
        <v>0</v>
      </c>
      <c r="Q26" s="195">
        <f t="shared" si="11"/>
        <v>0</v>
      </c>
      <c r="S26" s="178">
        <f t="shared" si="2"/>
        <v>0</v>
      </c>
      <c r="T26" s="217">
        <f t="shared" si="3"/>
        <v>0</v>
      </c>
      <c r="V26" s="123"/>
      <c r="W26" s="123"/>
      <c r="X26" s="123"/>
      <c r="Y26" s="123"/>
      <c r="AA26" s="172" t="e">
        <f t="shared" si="12"/>
        <v>#VALUE!</v>
      </c>
      <c r="AB26" s="172" t="e">
        <f t="shared" si="13"/>
        <v>#VALUE!</v>
      </c>
      <c r="AC26" s="173" t="e">
        <f t="shared" ca="1" si="14"/>
        <v>#VALUE!</v>
      </c>
      <c r="AD26" s="174">
        <f t="shared" ca="1" si="15"/>
        <v>44387</v>
      </c>
      <c r="AE26" s="173" t="e">
        <f t="shared" ca="1" si="16"/>
        <v>#VALUE!</v>
      </c>
      <c r="AF26" s="172" t="e">
        <f t="shared" si="17"/>
        <v>#VALUE!</v>
      </c>
      <c r="AG26" s="172" t="e">
        <f t="shared" si="18"/>
        <v>#VALUE!</v>
      </c>
      <c r="AH26" s="172" t="e">
        <f t="shared" si="19"/>
        <v>#VALUE!</v>
      </c>
      <c r="AI26" s="172" t="e">
        <f t="shared" si="20"/>
        <v>#VALUE!</v>
      </c>
      <c r="AJ26" s="172" t="e">
        <f t="shared" si="21"/>
        <v>#VALUE!</v>
      </c>
      <c r="AK26" s="172" t="e">
        <f t="shared" si="22"/>
        <v>#VALUE!</v>
      </c>
      <c r="AL26" s="172">
        <f t="shared" si="23"/>
        <v>0</v>
      </c>
    </row>
    <row r="27" spans="1:38" ht="23.25" customHeight="1" x14ac:dyDescent="0.15">
      <c r="A27" s="206">
        <f t="shared" si="24"/>
        <v>20</v>
      </c>
      <c r="B27" s="183"/>
      <c r="C27" s="184"/>
      <c r="D27" s="200" t="str">
        <f t="shared" si="25"/>
        <v/>
      </c>
      <c r="E27" s="198" t="str">
        <f t="shared" si="0"/>
        <v/>
      </c>
      <c r="F27" s="211" t="str">
        <f t="shared" si="26"/>
        <v/>
      </c>
      <c r="G27" s="190" t="str">
        <f t="shared" si="27"/>
        <v/>
      </c>
      <c r="H27" s="199" t="str">
        <f t="shared" si="4"/>
        <v/>
      </c>
      <c r="I27" s="191"/>
      <c r="J27" s="192">
        <f t="shared" si="1"/>
        <v>0</v>
      </c>
      <c r="K27" s="192">
        <f t="shared" si="5"/>
        <v>0</v>
      </c>
      <c r="L27" s="192">
        <f t="shared" si="6"/>
        <v>0</v>
      </c>
      <c r="M27" s="193">
        <f t="shared" si="7"/>
        <v>0</v>
      </c>
      <c r="N27" s="194">
        <f t="shared" si="8"/>
        <v>0</v>
      </c>
      <c r="O27" s="194">
        <f t="shared" si="9"/>
        <v>0</v>
      </c>
      <c r="P27" s="195">
        <f t="shared" si="10"/>
        <v>0</v>
      </c>
      <c r="Q27" s="195">
        <f t="shared" si="11"/>
        <v>0</v>
      </c>
      <c r="S27" s="178">
        <f t="shared" si="2"/>
        <v>0</v>
      </c>
      <c r="T27" s="217">
        <f t="shared" si="3"/>
        <v>0</v>
      </c>
      <c r="V27" s="123"/>
      <c r="W27" s="123"/>
      <c r="X27" s="123"/>
      <c r="Y27" s="123"/>
      <c r="AA27" s="172" t="e">
        <f t="shared" si="12"/>
        <v>#VALUE!</v>
      </c>
      <c r="AB27" s="172" t="e">
        <f t="shared" si="13"/>
        <v>#VALUE!</v>
      </c>
      <c r="AC27" s="173" t="e">
        <f t="shared" ca="1" si="14"/>
        <v>#VALUE!</v>
      </c>
      <c r="AD27" s="174">
        <f t="shared" ca="1" si="15"/>
        <v>44387</v>
      </c>
      <c r="AE27" s="173" t="e">
        <f t="shared" ca="1" si="16"/>
        <v>#VALUE!</v>
      </c>
      <c r="AF27" s="172" t="e">
        <f t="shared" si="17"/>
        <v>#VALUE!</v>
      </c>
      <c r="AG27" s="172" t="e">
        <f t="shared" si="18"/>
        <v>#VALUE!</v>
      </c>
      <c r="AH27" s="172" t="e">
        <f t="shared" si="19"/>
        <v>#VALUE!</v>
      </c>
      <c r="AI27" s="172" t="e">
        <f t="shared" si="20"/>
        <v>#VALUE!</v>
      </c>
      <c r="AJ27" s="172" t="e">
        <f t="shared" si="21"/>
        <v>#VALUE!</v>
      </c>
      <c r="AK27" s="172" t="e">
        <f t="shared" si="22"/>
        <v>#VALUE!</v>
      </c>
      <c r="AL27" s="172">
        <f t="shared" si="23"/>
        <v>0</v>
      </c>
    </row>
    <row r="28" spans="1:38" ht="23.25" customHeight="1" x14ac:dyDescent="0.15">
      <c r="A28" s="300" t="s">
        <v>522</v>
      </c>
      <c r="B28" s="300"/>
      <c r="C28" s="201">
        <f>COUNT(I8:I27)</f>
        <v>0</v>
      </c>
      <c r="D28" s="300" t="s">
        <v>523</v>
      </c>
      <c r="E28" s="300"/>
      <c r="F28" s="300"/>
      <c r="G28" s="300"/>
      <c r="H28" s="206"/>
      <c r="I28" s="196">
        <f>SUM(I8:I27)</f>
        <v>0</v>
      </c>
      <c r="J28" s="196">
        <f>SUM(J8:J27)</f>
        <v>0</v>
      </c>
      <c r="K28" s="196">
        <f>SUM(K8:K27)</f>
        <v>0</v>
      </c>
      <c r="L28" s="196">
        <f t="shared" si="6"/>
        <v>0</v>
      </c>
      <c r="M28" s="202"/>
      <c r="N28" s="196">
        <f>SUM(N8:N27)</f>
        <v>0</v>
      </c>
      <c r="O28" s="196">
        <f t="shared" ref="O28:Q28" si="28">SUM(O8:O27)</f>
        <v>0</v>
      </c>
      <c r="P28" s="196">
        <f t="shared" si="28"/>
        <v>0</v>
      </c>
      <c r="Q28" s="196">
        <f t="shared" si="28"/>
        <v>0</v>
      </c>
    </row>
    <row r="29" spans="1:38" x14ac:dyDescent="0.15">
      <c r="J29" s="207" t="s">
        <v>551</v>
      </c>
      <c r="K29" s="212"/>
      <c r="L29" s="212"/>
    </row>
    <row r="30" spans="1:38" x14ac:dyDescent="0.15">
      <c r="I30" s="181" t="s">
        <v>552</v>
      </c>
      <c r="J30" s="210">
        <f>J28-I28</f>
        <v>0</v>
      </c>
      <c r="K30" s="213"/>
      <c r="L30" s="213"/>
      <c r="N30" s="215"/>
    </row>
    <row r="31" spans="1:38" x14ac:dyDescent="0.15">
      <c r="N31" s="216"/>
    </row>
    <row r="32" spans="1:38" x14ac:dyDescent="0.15">
      <c r="N32" s="215"/>
    </row>
    <row r="34" spans="14:14" x14ac:dyDescent="0.15">
      <c r="N34" s="215"/>
    </row>
  </sheetData>
  <mergeCells count="27">
    <mergeCell ref="A28:B28"/>
    <mergeCell ref="D28:G28"/>
    <mergeCell ref="P6:P7"/>
    <mergeCell ref="Q6:Q7"/>
    <mergeCell ref="S6:S7"/>
    <mergeCell ref="A6:A7"/>
    <mergeCell ref="B6:B7"/>
    <mergeCell ref="C6:C7"/>
    <mergeCell ref="D6:E6"/>
    <mergeCell ref="F6:F7"/>
    <mergeCell ref="G6:G7"/>
    <mergeCell ref="T6:T7"/>
    <mergeCell ref="X6:X7"/>
    <mergeCell ref="Y6:Y7"/>
    <mergeCell ref="H6:H7"/>
    <mergeCell ref="I6:I7"/>
    <mergeCell ref="J6:J7"/>
    <mergeCell ref="L6:L7"/>
    <mergeCell ref="N6:N7"/>
    <mergeCell ref="O6:O7"/>
    <mergeCell ref="A4:B4"/>
    <mergeCell ref="E4:M4"/>
    <mergeCell ref="A1:I1"/>
    <mergeCell ref="P2:Q2"/>
    <mergeCell ref="A3:B3"/>
    <mergeCell ref="E3:F3"/>
    <mergeCell ref="H3:I3"/>
  </mergeCells>
  <phoneticPr fontId="2" type="noConversion"/>
  <conditionalFormatting sqref="AL8:AL27">
    <cfRule type="cellIs" dxfId="103" priority="10" operator="equal">
      <formula>13</formula>
    </cfRule>
    <cfRule type="cellIs" dxfId="102" priority="11" operator="equal">
      <formula>"고용허가체크"</formula>
    </cfRule>
  </conditionalFormatting>
  <conditionalFormatting sqref="AJ8:AJ27">
    <cfRule type="cellIs" dxfId="101" priority="9" operator="greaterThan">
      <formula>0</formula>
    </cfRule>
  </conditionalFormatting>
  <conditionalFormatting sqref="AK8:AK27 AB8:AB27">
    <cfRule type="cellIs" dxfId="100" priority="8" operator="equal">
      <formula>"주민오류"</formula>
    </cfRule>
  </conditionalFormatting>
  <conditionalFormatting sqref="AH8:AH27">
    <cfRule type="cellIs" dxfId="99" priority="7" operator="equal">
      <formula>"외국인"</formula>
    </cfRule>
  </conditionalFormatting>
  <conditionalFormatting sqref="AI8:AI27">
    <cfRule type="cellIs" dxfId="98" priority="6" operator="equal">
      <formula>"고용허가체크"</formula>
    </cfRule>
  </conditionalFormatting>
  <conditionalFormatting sqref="Q3">
    <cfRule type="cellIs" dxfId="97" priority="4" operator="equal">
      <formula>"사업자오류"</formula>
    </cfRule>
    <cfRule type="cellIs" dxfId="96" priority="5" operator="equal">
      <formula>"OK"</formula>
    </cfRule>
  </conditionalFormatting>
  <conditionalFormatting sqref="C9">
    <cfRule type="expression" priority="3">
      <formula>"COUNT(13)"</formula>
    </cfRule>
  </conditionalFormatting>
  <conditionalFormatting sqref="T8:T27">
    <cfRule type="cellIs" dxfId="95" priority="1" operator="greaterThan">
      <formula>0</formula>
    </cfRule>
    <cfRule type="cellIs" dxfId="94" priority="2" operator="lessThan">
      <formula>0</formula>
    </cfRule>
  </conditionalFormatting>
  <pageMargins left="0.31496062992125984" right="0.31496062992125984" top="0.55118110236220474" bottom="0.35433070866141736" header="0.31496062992125984" footer="0.31496062992125984"/>
  <pageSetup paperSize="9"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4513" r:id="rId4" name="Group Box 1">
              <controlPr defaultSize="0" autoFill="0" autoPict="0">
                <anchor moveWithCells="1">
                  <from>
                    <xdr:col>9</xdr:col>
                    <xdr:colOff>47625</xdr:colOff>
                    <xdr:row>1</xdr:row>
                    <xdr:rowOff>0</xdr:rowOff>
                  </from>
                  <to>
                    <xdr:col>10</xdr:col>
                    <xdr:colOff>466725</xdr:colOff>
                    <xdr:row>2</xdr:row>
                    <xdr:rowOff>219075</xdr:rowOff>
                  </to>
                </anchor>
              </controlPr>
            </control>
          </mc:Choice>
        </mc:AlternateContent>
        <mc:AlternateContent xmlns:mc="http://schemas.openxmlformats.org/markup-compatibility/2006">
          <mc:Choice Requires="x14">
            <control shapeId="64514" r:id="rId5" name="Option Button 2">
              <controlPr defaultSize="0" autoFill="0" autoLine="0" autoPict="0">
                <anchor moveWithCells="1">
                  <from>
                    <xdr:col>9</xdr:col>
                    <xdr:colOff>171450</xdr:colOff>
                    <xdr:row>1</xdr:row>
                    <xdr:rowOff>104775</xdr:rowOff>
                  </from>
                  <to>
                    <xdr:col>9</xdr:col>
                    <xdr:colOff>762000</xdr:colOff>
                    <xdr:row>2</xdr:row>
                    <xdr:rowOff>142875</xdr:rowOff>
                  </to>
                </anchor>
              </controlPr>
            </control>
          </mc:Choice>
        </mc:AlternateContent>
        <mc:AlternateContent xmlns:mc="http://schemas.openxmlformats.org/markup-compatibility/2006">
          <mc:Choice Requires="x14">
            <control shapeId="64515" r:id="rId6" name="Option Button 3">
              <controlPr defaultSize="0" autoFill="0" autoLine="0" autoPict="0">
                <anchor moveWithCells="1">
                  <from>
                    <xdr:col>9</xdr:col>
                    <xdr:colOff>866775</xdr:colOff>
                    <xdr:row>1</xdr:row>
                    <xdr:rowOff>114300</xdr:rowOff>
                  </from>
                  <to>
                    <xdr:col>10</xdr:col>
                    <xdr:colOff>371475</xdr:colOff>
                    <xdr:row>2</xdr:row>
                    <xdr:rowOff>152400</xdr:rowOff>
                  </to>
                </anchor>
              </controlPr>
            </control>
          </mc:Choice>
        </mc:AlternateContent>
        <mc:AlternateContent xmlns:mc="http://schemas.openxmlformats.org/markup-compatibility/2006">
          <mc:Choice Requires="x14">
            <control shapeId="64516" r:id="rId7" name="Group Box 4">
              <controlPr defaultSize="0" autoFill="0" autoPict="0">
                <anchor moveWithCells="1">
                  <from>
                    <xdr:col>18</xdr:col>
                    <xdr:colOff>66675</xdr:colOff>
                    <xdr:row>0</xdr:row>
                    <xdr:rowOff>152400</xdr:rowOff>
                  </from>
                  <to>
                    <xdr:col>22</xdr:col>
                    <xdr:colOff>1190625</xdr:colOff>
                    <xdr:row>3</xdr:row>
                    <xdr:rowOff>47625</xdr:rowOff>
                  </to>
                </anchor>
              </controlPr>
            </control>
          </mc:Choice>
        </mc:AlternateContent>
        <mc:AlternateContent xmlns:mc="http://schemas.openxmlformats.org/markup-compatibility/2006">
          <mc:Choice Requires="x14">
            <control shapeId="64517" r:id="rId8" name="Option Button 5">
              <controlPr defaultSize="0" autoFill="0" autoLine="0" autoPict="0">
                <anchor moveWithCells="1">
                  <from>
                    <xdr:col>18</xdr:col>
                    <xdr:colOff>133350</xdr:colOff>
                    <xdr:row>1</xdr:row>
                    <xdr:rowOff>76200</xdr:rowOff>
                  </from>
                  <to>
                    <xdr:col>18</xdr:col>
                    <xdr:colOff>1000125</xdr:colOff>
                    <xdr:row>2</xdr:row>
                    <xdr:rowOff>114300</xdr:rowOff>
                  </to>
                </anchor>
              </controlPr>
            </control>
          </mc:Choice>
        </mc:AlternateContent>
        <mc:AlternateContent xmlns:mc="http://schemas.openxmlformats.org/markup-compatibility/2006">
          <mc:Choice Requires="x14">
            <control shapeId="64518" r:id="rId9" name="Option Button 6">
              <controlPr defaultSize="0" autoFill="0" autoLine="0" autoPict="0">
                <anchor moveWithCells="1">
                  <from>
                    <xdr:col>18</xdr:col>
                    <xdr:colOff>1114425</xdr:colOff>
                    <xdr:row>1</xdr:row>
                    <xdr:rowOff>76200</xdr:rowOff>
                  </from>
                  <to>
                    <xdr:col>19</xdr:col>
                    <xdr:colOff>666750</xdr:colOff>
                    <xdr:row>2</xdr:row>
                    <xdr:rowOff>114300</xdr:rowOff>
                  </to>
                </anchor>
              </controlPr>
            </control>
          </mc:Choice>
        </mc:AlternateContent>
        <mc:AlternateContent xmlns:mc="http://schemas.openxmlformats.org/markup-compatibility/2006">
          <mc:Choice Requires="x14">
            <control shapeId="64519" r:id="rId10" name="Option Button 7">
              <controlPr defaultSize="0" autoFill="0" autoLine="0" autoPict="0">
                <anchor moveWithCells="1">
                  <from>
                    <xdr:col>20</xdr:col>
                    <xdr:colOff>57150</xdr:colOff>
                    <xdr:row>1</xdr:row>
                    <xdr:rowOff>76200</xdr:rowOff>
                  </from>
                  <to>
                    <xdr:col>21</xdr:col>
                    <xdr:colOff>238125</xdr:colOff>
                    <xdr:row>2</xdr:row>
                    <xdr:rowOff>114300</xdr:rowOff>
                  </to>
                </anchor>
              </controlPr>
            </control>
          </mc:Choice>
        </mc:AlternateContent>
        <mc:AlternateContent xmlns:mc="http://schemas.openxmlformats.org/markup-compatibility/2006">
          <mc:Choice Requires="x14">
            <control shapeId="64520" r:id="rId11" name="Option Button 8">
              <controlPr defaultSize="0" autoFill="0" autoLine="0" autoPict="0">
                <anchor moveWithCells="1">
                  <from>
                    <xdr:col>21</xdr:col>
                    <xdr:colOff>390525</xdr:colOff>
                    <xdr:row>1</xdr:row>
                    <xdr:rowOff>76200</xdr:rowOff>
                  </from>
                  <to>
                    <xdr:col>22</xdr:col>
                    <xdr:colOff>114300</xdr:colOff>
                    <xdr:row>2</xdr:row>
                    <xdr:rowOff>114300</xdr:rowOff>
                  </to>
                </anchor>
              </controlPr>
            </control>
          </mc:Choice>
        </mc:AlternateContent>
        <mc:AlternateContent xmlns:mc="http://schemas.openxmlformats.org/markup-compatibility/2006">
          <mc:Choice Requires="x14">
            <control shapeId="64521" r:id="rId12" name="Option Button 9">
              <controlPr defaultSize="0" autoFill="0" autoLine="0" autoPict="0">
                <anchor moveWithCells="1">
                  <from>
                    <xdr:col>22</xdr:col>
                    <xdr:colOff>209550</xdr:colOff>
                    <xdr:row>1</xdr:row>
                    <xdr:rowOff>76200</xdr:rowOff>
                  </from>
                  <to>
                    <xdr:col>22</xdr:col>
                    <xdr:colOff>1076325</xdr:colOff>
                    <xdr:row>2</xdr:row>
                    <xdr:rowOff>114300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L34"/>
  <sheetViews>
    <sheetView showGridLines="0" workbookViewId="0">
      <selection activeCell="B8" sqref="B8"/>
    </sheetView>
  </sheetViews>
  <sheetFormatPr defaultRowHeight="13.5" x14ac:dyDescent="0.15"/>
  <cols>
    <col min="1" max="1" width="4.75" bestFit="1" customWidth="1"/>
    <col min="3" max="3" width="15.5" customWidth="1"/>
    <col min="4" max="4" width="7.875" customWidth="1"/>
    <col min="5" max="5" width="9.375" customWidth="1"/>
    <col min="6" max="7" width="11.5" customWidth="1"/>
    <col min="8" max="8" width="4.75" customWidth="1"/>
    <col min="9" max="9" width="12.375" customWidth="1"/>
    <col min="10" max="12" width="14.25" customWidth="1"/>
    <col min="13" max="13" width="7.5" customWidth="1"/>
    <col min="14" max="14" width="10.125" bestFit="1" customWidth="1"/>
    <col min="15" max="15" width="11" bestFit="1" customWidth="1"/>
    <col min="16" max="16" width="10.125" bestFit="1" customWidth="1"/>
    <col min="17" max="17" width="12.75" customWidth="1"/>
    <col min="19" max="19" width="17.25" customWidth="1"/>
    <col min="20" max="20" width="10.125" bestFit="1" customWidth="1"/>
    <col min="22" max="22" width="15" customWidth="1"/>
    <col min="23" max="23" width="28.375" customWidth="1"/>
    <col min="25" max="26" width="21.875" customWidth="1"/>
    <col min="30" max="30" width="11.625" bestFit="1" customWidth="1"/>
    <col min="31" max="31" width="16.125" bestFit="1" customWidth="1"/>
    <col min="33" max="33" width="10.5" bestFit="1" customWidth="1"/>
    <col min="35" max="35" width="9.75" bestFit="1" customWidth="1"/>
    <col min="38" max="38" width="12.5" bestFit="1" customWidth="1"/>
  </cols>
  <sheetData>
    <row r="1" spans="1:38" ht="27" x14ac:dyDescent="0.15">
      <c r="A1" s="297" t="s">
        <v>553</v>
      </c>
      <c r="B1" s="297"/>
      <c r="C1" s="297"/>
      <c r="D1" s="297"/>
      <c r="E1" s="297"/>
      <c r="F1" s="297"/>
      <c r="G1" s="297"/>
      <c r="H1" s="297"/>
      <c r="I1" s="297"/>
    </row>
    <row r="2" spans="1:38" x14ac:dyDescent="0.15">
      <c r="A2" s="101" t="s">
        <v>517</v>
      </c>
      <c r="P2" s="293" t="s">
        <v>531</v>
      </c>
      <c r="Q2" s="293"/>
    </row>
    <row r="3" spans="1:38" ht="20.25" customHeight="1" x14ac:dyDescent="0.15">
      <c r="A3" s="286" t="s">
        <v>518</v>
      </c>
      <c r="B3" s="286"/>
      <c r="C3" s="183" t="str">
        <f>기본입력사항!$B$3</f>
        <v>조세실</v>
      </c>
      <c r="D3" s="208" t="s">
        <v>519</v>
      </c>
      <c r="E3" s="307" t="str">
        <f>기본입력사항!$D$3</f>
        <v>주황규</v>
      </c>
      <c r="F3" s="307"/>
      <c r="G3" s="208" t="s">
        <v>520</v>
      </c>
      <c r="H3" s="308">
        <f>G8</f>
        <v>44469</v>
      </c>
      <c r="I3" s="308"/>
      <c r="N3" s="159">
        <v>1</v>
      </c>
      <c r="P3" s="181">
        <f>IF(10-MOD(MID(C4,1,1)*1+MID(C4,2,1)*3+MID(C4,3,1)*7+MID(C4,4,1)*1+MID(C4,5,1)*3+MID(C4,6,1)*7+MID(C4,7,1)*1+MID(C4,8,1)*3+INT((MID(C4,9,1)*5)/10)+MOD(MID(C4,9,1)*5,10),10)=10,0,10-MOD(MID(C4,1,1)*1+MID(C4,2,1)*3+MID(C4,3,1)*7+MID(C4,4,1)*1+MID(C4,5,1)*3+MID(C4,6,1)*7+MID(C4,7,1)*1+MID(C4,8,1)*3+INT((MID(C4,9,1)*5)/10)+MOD(MID(C4,9,1)*5,10),10))</f>
        <v>7</v>
      </c>
      <c r="Q3" s="203" t="str">
        <f>IF(INT(MID(C4,10,1))=P3,"OK","사업자오류")</f>
        <v>OK</v>
      </c>
      <c r="R3" s="181">
        <v>1</v>
      </c>
    </row>
    <row r="4" spans="1:38" ht="20.25" customHeight="1" x14ac:dyDescent="0.15">
      <c r="A4" s="284" t="s">
        <v>112</v>
      </c>
      <c r="B4" s="303"/>
      <c r="C4" s="182">
        <f>기본입력사항!$B$4</f>
        <v>3128512347</v>
      </c>
      <c r="D4" s="186" t="s">
        <v>530</v>
      </c>
      <c r="E4" s="304" t="str">
        <f>기본입력사항!$D$4</f>
        <v>충남 천안시 서북구 오성로 103,6층 두정동 청풍프라자</v>
      </c>
      <c r="F4" s="305"/>
      <c r="G4" s="305"/>
      <c r="H4" s="305"/>
      <c r="I4" s="305"/>
      <c r="J4" s="305"/>
      <c r="K4" s="305"/>
      <c r="L4" s="305"/>
      <c r="M4" s="306"/>
    </row>
    <row r="5" spans="1:38" x14ac:dyDescent="0.15">
      <c r="I5" s="238" t="s">
        <v>601</v>
      </c>
    </row>
    <row r="6" spans="1:38" ht="18" customHeight="1" x14ac:dyDescent="0.15">
      <c r="A6" s="286" t="s">
        <v>509</v>
      </c>
      <c r="B6" s="286" t="s">
        <v>510</v>
      </c>
      <c r="C6" s="286" t="s">
        <v>76</v>
      </c>
      <c r="D6" s="286" t="s">
        <v>213</v>
      </c>
      <c r="E6" s="286"/>
      <c r="F6" s="282" t="s">
        <v>516</v>
      </c>
      <c r="G6" s="282" t="s">
        <v>515</v>
      </c>
      <c r="H6" s="282" t="s">
        <v>528</v>
      </c>
      <c r="I6" s="286" t="s">
        <v>399</v>
      </c>
      <c r="J6" s="296" t="s">
        <v>527</v>
      </c>
      <c r="K6" s="209" t="s">
        <v>565</v>
      </c>
      <c r="L6" s="301" t="s">
        <v>566</v>
      </c>
      <c r="M6" s="208" t="s">
        <v>512</v>
      </c>
      <c r="N6" s="286" t="s">
        <v>404</v>
      </c>
      <c r="O6" s="286" t="s">
        <v>405</v>
      </c>
      <c r="P6" s="286" t="s">
        <v>513</v>
      </c>
      <c r="Q6" s="286" t="s">
        <v>514</v>
      </c>
      <c r="S6" s="292" t="s">
        <v>521</v>
      </c>
      <c r="T6" s="298" t="s">
        <v>406</v>
      </c>
      <c r="V6" s="204" t="s">
        <v>554</v>
      </c>
      <c r="W6" s="204" t="s">
        <v>554</v>
      </c>
      <c r="X6" s="279" t="s">
        <v>526</v>
      </c>
      <c r="Y6" s="280" t="s">
        <v>508</v>
      </c>
      <c r="AA6" s="170" t="s">
        <v>507</v>
      </c>
      <c r="AB6" s="170"/>
      <c r="AC6" s="170"/>
      <c r="AD6" s="170"/>
      <c r="AE6" s="170"/>
      <c r="AF6" s="170"/>
      <c r="AG6" s="170"/>
      <c r="AH6" s="170"/>
      <c r="AI6" s="170"/>
      <c r="AJ6" s="170"/>
      <c r="AK6" s="170"/>
      <c r="AL6" s="170"/>
    </row>
    <row r="7" spans="1:38" s="175" customFormat="1" ht="18" customHeight="1" x14ac:dyDescent="0.15">
      <c r="A7" s="286"/>
      <c r="B7" s="286"/>
      <c r="C7" s="286"/>
      <c r="D7" s="208" t="s">
        <v>567</v>
      </c>
      <c r="E7" s="208" t="s">
        <v>511</v>
      </c>
      <c r="F7" s="283"/>
      <c r="G7" s="283"/>
      <c r="H7" s="283"/>
      <c r="I7" s="286"/>
      <c r="J7" s="286"/>
      <c r="K7" s="214">
        <v>0.6</v>
      </c>
      <c r="L7" s="302"/>
      <c r="M7" s="179">
        <v>0.2</v>
      </c>
      <c r="N7" s="286"/>
      <c r="O7" s="286"/>
      <c r="P7" s="286"/>
      <c r="Q7" s="286"/>
      <c r="S7" s="293"/>
      <c r="T7" s="299"/>
      <c r="V7" s="205" t="s">
        <v>525</v>
      </c>
      <c r="W7" s="205" t="s">
        <v>524</v>
      </c>
      <c r="X7" s="280"/>
      <c r="Y7" s="280"/>
      <c r="Z7"/>
      <c r="AA7" s="171" t="s">
        <v>448</v>
      </c>
      <c r="AB7" s="171" t="s">
        <v>449</v>
      </c>
      <c r="AC7" s="171" t="s">
        <v>450</v>
      </c>
      <c r="AD7" s="171" t="s">
        <v>451</v>
      </c>
      <c r="AE7" s="171" t="s">
        <v>452</v>
      </c>
      <c r="AF7" s="171" t="s">
        <v>453</v>
      </c>
      <c r="AG7" s="171" t="s">
        <v>454</v>
      </c>
      <c r="AH7" s="171" t="s">
        <v>455</v>
      </c>
      <c r="AI7" s="171" t="s">
        <v>456</v>
      </c>
      <c r="AJ7" s="171" t="s">
        <v>457</v>
      </c>
      <c r="AK7" s="171" t="s">
        <v>458</v>
      </c>
      <c r="AL7" s="171" t="s">
        <v>459</v>
      </c>
    </row>
    <row r="8" spans="1:38" ht="23.25" customHeight="1" x14ac:dyDescent="0.15">
      <c r="A8" s="206">
        <v>1</v>
      </c>
      <c r="B8" s="183"/>
      <c r="C8" s="184"/>
      <c r="D8" s="183">
        <v>76</v>
      </c>
      <c r="E8" s="198" t="str">
        <f t="shared" ref="E8:E27" si="0">IF(D8="","",VLOOKUP(D8,종목,2))</f>
        <v>계약의 위약 또는 해약으로 인하여 받는 위약금과 배상금 중 주택입주지체상금(이하 "주택입주지체상금"이라고 함)</v>
      </c>
      <c r="F8" s="188">
        <v>44440</v>
      </c>
      <c r="G8" s="189">
        <f>IF(F8="","",CHOOSE(R3,EOMONTH(F8,0),EOMONTH(F8,0)+5,EOMONTH(F8,0)+10,EOMONTH(F8,0)+15,EOMONTH(F8,0)+20))</f>
        <v>44469</v>
      </c>
      <c r="H8" s="199" t="str">
        <f>TEXT(G8,"aaa")</f>
        <v>목</v>
      </c>
      <c r="I8" s="191"/>
      <c r="J8" s="192">
        <f t="shared" ref="J8:J27" si="1">IF(OR($N$3=1,I8&lt;=250000),I8,TRUNC(I8/91.2%,-1))</f>
        <v>0</v>
      </c>
      <c r="K8" s="192">
        <f>J8*$K$7</f>
        <v>0</v>
      </c>
      <c r="L8" s="192">
        <f>J8-K8</f>
        <v>0</v>
      </c>
      <c r="M8" s="193">
        <f>IF(L8&lt;=50000,0%,$M$7)</f>
        <v>0</v>
      </c>
      <c r="N8" s="194">
        <f>IF(J8&gt;250000,TRUNC(L8*M8,-1),0)</f>
        <v>0</v>
      </c>
      <c r="O8" s="194">
        <f>TRUNC(N8*10%,-1)</f>
        <v>0</v>
      </c>
      <c r="P8" s="195">
        <f>SUM(N8:O8)</f>
        <v>0</v>
      </c>
      <c r="Q8" s="195">
        <f>J8-P8</f>
        <v>0</v>
      </c>
      <c r="S8" s="178">
        <f t="shared" ref="S8:S27" si="2">IF($N$3=2,J8-(Q8-I8),0)</f>
        <v>0</v>
      </c>
      <c r="T8" s="217">
        <f t="shared" ref="T8:T27" si="3">IF($N$3=2,S8-J8,0)</f>
        <v>0</v>
      </c>
      <c r="V8" s="123"/>
      <c r="W8" s="123"/>
      <c r="X8" s="123"/>
      <c r="Y8" s="123"/>
      <c r="AA8" s="172" t="e">
        <f>IF(LEN(CLEAN(C8))=10,IF(AND(VALUE(MID(C8,4,1))&gt;=1,VALUE(MID(C8,4,1))&lt;=4),MOD(11-MOD(0*2+0*3+0*4+MID(C8,1,1)*5+MID(C8,2,1)*6+MID(C8,3,1)*7+MID(C8,4,1)*8+MID(C8,5,1)*9+MID(C8,6,1)*2+MID(C8,7,1)*3+MID(C8,8,1)*4+MID(C8,9,1)*5,11),10),IF(AND(VALUE(MID(C8,4,1))&gt;=5,VALUE(MID(C8,4,1))&lt;=8),MOD(11-MOD(0*2+0*3+0*4+MID(C8,1,1)*5+MID(C8,2,1)*6+MID(C8,3,1)*7+MID(C8,4,1)*8+MID(C8,5,1)*9+MID(C8,6,1)*2+MID(C8,7,1)*3+MID(C8,8,1)*4+MID(C8,9,1)*5,11),10),"오류")),IF(LEN(CLEAN(C8))=11,IF(AND(VALUE(MID(C8,5,1))&gt;=1,VALUE(MID(C8,5,1))&lt;=4),MOD(11-MOD(0*2+0*3+MID(C8,1,1)*4+MID(C8,2,1)*5+MID(C8,3,1)*6+MID(C8,4,1)*7+MID(C8,5,1)*8+MID(C8,6,1)*9+MID(C8,7,1)*2+MID(C8,8,1)*3+MID(C8,9,1)*4+MID(C8,10,1)*5,11),10),IF(AND(VALUE(MID(C8,5,1))&gt;=5,VALUE(MID(C8,5,1))&lt;=8),MOD(11-MOD(0*2+0*3+MID(C8,1,1)*4+MID(C8,2,1)*5+MID(C8,3,1)*6+MID(C8,4,1)*7+MID(C8,5,1)*8+MID(C8,6,1)*9+MID(C8,7,1)*2+MID(C8,8,1)*3+MID(C8,9,1)*4+MID(C8,10,1)*5,11),10),"오류")),IF(LEN(CLEAN(C8))=12,IF(AND(VALUE(MID(C8,6,1))&gt;=1,VALUE(MID(C8,6,1))&lt;=4),MOD(11-MOD(0*2+MID(C8,1,1)*3+MID(C8,2,1)*4+MID(C8,3,1)*5+MID(C8,4,1)*6+MID(C8,5,1)*7+MID(C8,6,1)*8+MID(C8,7,1)*9+MID(C8,8,1)*2+MID(C8,9,1)*3+MID(C8,10,1)*4+MID(C8,11,1)*5,11),10),IF(AND(VALUE(MID(C8,7,1))&gt;=5,VALUE(MID(C8,7,1))&lt;=8),MOD(11-MOD(0*2+MID(C8,1,1)*3+MID(C8,2,1)*4+MID(C8,3,1)*5+MID(C8,4,1)*6+MID(C8,5,1)*7+MID(C8,6,1)*8+MID(C8,7,1)*9+MID(C8,8,1)*2+MID(C8,9,1)*3+MID(C8,10,1)*4+MID(C8,11,1)*5,11),10),"오류")),IF(AND(VALUE(MID(C8,7,1))&gt;=1,VALUE(MID(C8,7,1))&lt;=4),MOD(11-MOD(MID(C8,1,1)*2+MID(C8,2,1)*3+MID(C8,3,1)*4+MID(C8,4,1)*5+MID(C8,5,1)*6+MID(C8,6,1)*7+MID(C8,7,1)*8+MID(C8,8,1)*9+MID(C8,9,1)*2+MID(C8,10,1)*3+MID(C8,11,1)*4+MID(C8,12,1)*5,11),10),IF(AND(VALUE(MID(C8,7,1))&gt;=5,VALUE(MID(C8,7,1))&lt;=8),IF(LEN(CLEAN(C8))=12,MOD(MOD(11-MOD(0*2+MID(C8,1,1)*3+MID(C8,2,1)*4+MID(C8,3,1)*5+MID(C8,4,1)*6+MID(C8,5,1)*7+MID(C8,6,1)*8+MID(C8,7,1)*9+MID(C8,8,1)*2+MID(C8,9,1)*3+MID(C8,10,1)*4+MID(C8,11,1)*5,11),10)+2,10),MOD(MOD(11-MOD(MID(C8,1,1)*2+MID(C8,2,1)*3+MID(C8,3,1)*4+MID(C8,4,1)*5+MID(C8,5,1)*6+MID(C8,6,1)*7+MID(C8,7,1)*8+MID(C8,8,1)*9+MID(C8,9,1)*2+MID(C8,10,1)*3+MID(C8,11,1)*4+MID(C8,12,1)*5,11),10)+2,10)))))))</f>
        <v>#VALUE!</v>
      </c>
      <c r="AB8" s="172" t="e">
        <f>IF(INT(RIGHT(C8,1))=AA8,"OK","주민오류")</f>
        <v>#VALUE!</v>
      </c>
      <c r="AC8" s="173" t="e">
        <f ca="1">DATEDIF(IF(OR(MID(C8,LEN(CLEAN(C8))-6,1)&lt;="2",MID(C8,LEN(CLEAN(C8))-6,1)="5",MID(C8,LEN(CLEAN(C8))-6,1)="6"),DATE(MID(C8,1,2),MID(C8,3,2),MID(C8,5,2)),CHOOSE(14-LEN(CLEAN(C8)), DATE(MID(C8,1,2)+100,MID(C8,3,2),MID(C8,5,2)), DATE(MID(C8,1,1)+100,MID(C8,2,2),MID(C8,4,2)),DATE(2000,MID(C8,1,2),MID(C8,3,2)),DATE(2000,MID(C8,1,1),MID(C8,2,2)))),TODAY(),"y")</f>
        <v>#VALUE!</v>
      </c>
      <c r="AD8" s="174">
        <f ca="1">TODAY()</f>
        <v>44387</v>
      </c>
      <c r="AE8" s="173" t="e">
        <f ca="1">DATEDIF(IF(OR(MID(C8,LEN(CLEAN(C8))-6,1)&lt;="2",MID(C8,LEN(CLEAN(C8))-6,1)="5",MID(C8,LEN(CLEAN(C8))-6,1)="6"),DATE(MID(C8,1,2),MID(C8,3,2),MID(C8,5,2)),CHOOSE(14-LEN(CLEAN(C8)), DATE(MID(C8,1,2)+100,MID(C8,3,2),MID(C8,5,2)), DATE(MID(C8,1,1)+100,MID(C8,2,2),MID(C8,4,2)),DATE(2000,MID(C8,1,2),MID(C8,3,2)),DATE(2000,MID(C8,1,1),MID(C8,2,2)))),AD8,"y")</f>
        <v>#VALUE!</v>
      </c>
      <c r="AF8" s="172" t="e">
        <f>CHOOSE(14-LEN(CLEAN(C8)),CHOOSE(MID(C8,7,1),"남","여","남","여","남","여","남","여","남","여"),CHOOSE(MID(C8,6,1),"남","여","남","여","남","여","남","여","남","여"),CHOOSE(MID(C8,5,1),"남","여","남","여","남","여","남","여","남","여"),CHOOSE(MID(C8,4,1),"남","여","남","여","남","여","남","여","남","여"),CHOOSE(MID(C8,3,1),"남","여","남","여","남","여","남","여","남","여"))</f>
        <v>#VALUE!</v>
      </c>
      <c r="AG8" s="172" t="e">
        <f>CHOOSE(14-LEN(CLEAN(C8)),MID(C8,7,1),MID(C8,6,1),MID(C8,5,1),MID(C8,4,1))</f>
        <v>#VALUE!</v>
      </c>
      <c r="AH8" s="172" t="e">
        <f>CHOOSE(AG8,"내국인","내국인","내국인","내국인","외국인","외국인","외국인","외국인")</f>
        <v>#VALUE!</v>
      </c>
      <c r="AI8" s="172" t="e">
        <f>IF(AH8="외국인","고용허가체크","")</f>
        <v>#VALUE!</v>
      </c>
      <c r="AJ8" s="172" t="e">
        <f>IF(LEN(CLEAN(C8))=12,MOD(MID(C8,7,1)*10+MID(C8,8,1),2),MOD(MID(C8,8,1)*10+MID(C8,9,1),2))</f>
        <v>#VALUE!</v>
      </c>
      <c r="AK8" s="172" t="e">
        <f>IF(AJ8=0,"OK","")</f>
        <v>#VALUE!</v>
      </c>
      <c r="AL8" s="172">
        <f>LEN(CLEAN(C8))</f>
        <v>0</v>
      </c>
    </row>
    <row r="9" spans="1:38" ht="23.25" customHeight="1" x14ac:dyDescent="0.15">
      <c r="A9" s="206">
        <f>A8+1</f>
        <v>2</v>
      </c>
      <c r="B9" s="183"/>
      <c r="C9" s="184"/>
      <c r="D9" s="200" t="str">
        <f>IF(B9="","",$D$8)</f>
        <v/>
      </c>
      <c r="E9" s="198" t="str">
        <f t="shared" si="0"/>
        <v/>
      </c>
      <c r="F9" s="211" t="str">
        <f>IF(B9="","",$F$8)</f>
        <v/>
      </c>
      <c r="G9" s="190" t="str">
        <f>IF(B9="","",$G$8)</f>
        <v/>
      </c>
      <c r="H9" s="199" t="str">
        <f t="shared" ref="H9:H27" si="4">TEXT(G9,"aaa")</f>
        <v/>
      </c>
      <c r="I9" s="191"/>
      <c r="J9" s="192">
        <f t="shared" si="1"/>
        <v>0</v>
      </c>
      <c r="K9" s="192">
        <f t="shared" ref="K9:K27" si="5">J9*$K$7</f>
        <v>0</v>
      </c>
      <c r="L9" s="192">
        <f t="shared" ref="L9:L28" si="6">J9-K9</f>
        <v>0</v>
      </c>
      <c r="M9" s="193">
        <f t="shared" ref="M9:M27" si="7">IF(L9&lt;=50000,0%,$M$7)</f>
        <v>0</v>
      </c>
      <c r="N9" s="194">
        <f t="shared" ref="N9:N27" si="8">IF(J9&gt;250000,TRUNC(L9*M9,-1),0)</f>
        <v>0</v>
      </c>
      <c r="O9" s="194">
        <f t="shared" ref="O9:O27" si="9">TRUNC(N9*10%,-1)</f>
        <v>0</v>
      </c>
      <c r="P9" s="195">
        <f t="shared" ref="P9:P27" si="10">SUM(N9:O9)</f>
        <v>0</v>
      </c>
      <c r="Q9" s="195">
        <f t="shared" ref="Q9:Q27" si="11">J9-P9</f>
        <v>0</v>
      </c>
      <c r="S9" s="178">
        <f t="shared" si="2"/>
        <v>0</v>
      </c>
      <c r="T9" s="217">
        <f t="shared" si="3"/>
        <v>0</v>
      </c>
      <c r="V9" s="123"/>
      <c r="W9" s="123"/>
      <c r="X9" s="123"/>
      <c r="Y9" s="123"/>
      <c r="AA9" s="172" t="e">
        <f t="shared" ref="AA9:AA27" si="12">IF(LEN(CLEAN(C9))=10,IF(AND(VALUE(MID(C9,4,1))&gt;=1,VALUE(MID(C9,4,1))&lt;=4),MOD(11-MOD(0*2+0*3+0*4+MID(C9,1,1)*5+MID(C9,2,1)*6+MID(C9,3,1)*7+MID(C9,4,1)*8+MID(C9,5,1)*9+MID(C9,6,1)*2+MID(C9,7,1)*3+MID(C9,8,1)*4+MID(C9,9,1)*5,11),10),IF(AND(VALUE(MID(C9,4,1))&gt;=5,VALUE(MID(C9,4,1))&lt;=8),MOD(11-MOD(0*2+0*3+0*4+MID(C9,1,1)*5+MID(C9,2,1)*6+MID(C9,3,1)*7+MID(C9,4,1)*8+MID(C9,5,1)*9+MID(C9,6,1)*2+MID(C9,7,1)*3+MID(C9,8,1)*4+MID(C9,9,1)*5,11),10),"오류")),IF(LEN(CLEAN(C9))=11,IF(AND(VALUE(MID(C9,5,1))&gt;=1,VALUE(MID(C9,5,1))&lt;=4),MOD(11-MOD(0*2+0*3+MID(C9,1,1)*4+MID(C9,2,1)*5+MID(C9,3,1)*6+MID(C9,4,1)*7+MID(C9,5,1)*8+MID(C9,6,1)*9+MID(C9,7,1)*2+MID(C9,8,1)*3+MID(C9,9,1)*4+MID(C9,10,1)*5,11),10),IF(AND(VALUE(MID(C9,5,1))&gt;=5,VALUE(MID(C9,5,1))&lt;=8),MOD(11-MOD(0*2+0*3+MID(C9,1,1)*4+MID(C9,2,1)*5+MID(C9,3,1)*6+MID(C9,4,1)*7+MID(C9,5,1)*8+MID(C9,6,1)*9+MID(C9,7,1)*2+MID(C9,8,1)*3+MID(C9,9,1)*4+MID(C9,10,1)*5,11),10),"오류")),IF(LEN(CLEAN(C9))=12,IF(AND(VALUE(MID(C9,6,1))&gt;=1,VALUE(MID(C9,6,1))&lt;=4),MOD(11-MOD(0*2+MID(C9,1,1)*3+MID(C9,2,1)*4+MID(C9,3,1)*5+MID(C9,4,1)*6+MID(C9,5,1)*7+MID(C9,6,1)*8+MID(C9,7,1)*9+MID(C9,8,1)*2+MID(C9,9,1)*3+MID(C9,10,1)*4+MID(C9,11,1)*5,11),10),IF(AND(VALUE(MID(C9,7,1))&gt;=5,VALUE(MID(C9,7,1))&lt;=8),MOD(11-MOD(0*2+MID(C9,1,1)*3+MID(C9,2,1)*4+MID(C9,3,1)*5+MID(C9,4,1)*6+MID(C9,5,1)*7+MID(C9,6,1)*8+MID(C9,7,1)*9+MID(C9,8,1)*2+MID(C9,9,1)*3+MID(C9,10,1)*4+MID(C9,11,1)*5,11),10),"오류")),IF(AND(VALUE(MID(C9,7,1))&gt;=1,VALUE(MID(C9,7,1))&lt;=4),MOD(11-MOD(MID(C9,1,1)*2+MID(C9,2,1)*3+MID(C9,3,1)*4+MID(C9,4,1)*5+MID(C9,5,1)*6+MID(C9,6,1)*7+MID(C9,7,1)*8+MID(C9,8,1)*9+MID(C9,9,1)*2+MID(C9,10,1)*3+MID(C9,11,1)*4+MID(C9,12,1)*5,11),10),IF(AND(VALUE(MID(C9,7,1))&gt;=5,VALUE(MID(C9,7,1))&lt;=8),IF(LEN(CLEAN(C9))=12,MOD(MOD(11-MOD(0*2+MID(C9,1,1)*3+MID(C9,2,1)*4+MID(C9,3,1)*5+MID(C9,4,1)*6+MID(C9,5,1)*7+MID(C9,6,1)*8+MID(C9,7,1)*9+MID(C9,8,1)*2+MID(C9,9,1)*3+MID(C9,10,1)*4+MID(C9,11,1)*5,11),10)+2,10),MOD(MOD(11-MOD(MID(C9,1,1)*2+MID(C9,2,1)*3+MID(C9,3,1)*4+MID(C9,4,1)*5+MID(C9,5,1)*6+MID(C9,6,1)*7+MID(C9,7,1)*8+MID(C9,8,1)*9+MID(C9,9,1)*2+MID(C9,10,1)*3+MID(C9,11,1)*4+MID(C9,12,1)*5,11),10)+2,10)))))))</f>
        <v>#VALUE!</v>
      </c>
      <c r="AB9" s="172" t="e">
        <f t="shared" ref="AB9:AB27" si="13">IF(INT(RIGHT(C9,1))=AA9,"OK","주민오류")</f>
        <v>#VALUE!</v>
      </c>
      <c r="AC9" s="173" t="e">
        <f t="shared" ref="AC9:AC27" ca="1" si="14">DATEDIF(IF(OR(MID(C9,LEN(CLEAN(C9))-6,1)&lt;="2",MID(C9,LEN(CLEAN(C9))-6,1)="5",MID(C9,LEN(CLEAN(C9))-6,1)="6"),DATE(MID(C9,1,2),MID(C9,3,2),MID(C9,5,2)),CHOOSE(14-LEN(CLEAN(C9)), DATE(MID(C9,1,2)+100,MID(C9,3,2),MID(C9,5,2)), DATE(MID(C9,1,1)+100,MID(C9,2,2),MID(C9,4,2)),DATE(2000,MID(C9,1,2),MID(C9,3,2)),DATE(2000,MID(C9,1,1),MID(C9,2,2)))),TODAY(),"y")</f>
        <v>#VALUE!</v>
      </c>
      <c r="AD9" s="174">
        <f t="shared" ref="AD9:AD27" ca="1" si="15">TODAY()</f>
        <v>44387</v>
      </c>
      <c r="AE9" s="173" t="e">
        <f t="shared" ref="AE9:AE27" ca="1" si="16">DATEDIF(IF(OR(MID(C9,LEN(CLEAN(C9))-6,1)&lt;="2",MID(C9,LEN(CLEAN(C9))-6,1)="5",MID(C9,LEN(CLEAN(C9))-6,1)="6"),DATE(MID(C9,1,2),MID(C9,3,2),MID(C9,5,2)),CHOOSE(14-LEN(CLEAN(C9)), DATE(MID(C9,1,2)+100,MID(C9,3,2),MID(C9,5,2)), DATE(MID(C9,1,1)+100,MID(C9,2,2),MID(C9,4,2)),DATE(2000,MID(C9,1,2),MID(C9,3,2)),DATE(2000,MID(C9,1,1),MID(C9,2,2)))),AD9,"y")</f>
        <v>#VALUE!</v>
      </c>
      <c r="AF9" s="172" t="e">
        <f t="shared" ref="AF9:AF27" si="17">CHOOSE(14-LEN(CLEAN(C9)),CHOOSE(MID(C9,7,1),"남","여","남","여","남","여","남","여","남","여"),CHOOSE(MID(C9,6,1),"남","여","남","여","남","여","남","여","남","여"),CHOOSE(MID(C9,5,1),"남","여","남","여","남","여","남","여","남","여"),CHOOSE(MID(C9,4,1),"남","여","남","여","남","여","남","여","남","여"),CHOOSE(MID(C9,3,1),"남","여","남","여","남","여","남","여","남","여"))</f>
        <v>#VALUE!</v>
      </c>
      <c r="AG9" s="172" t="e">
        <f t="shared" ref="AG9:AG27" si="18">CHOOSE(14-LEN(CLEAN(C9)),MID(C9,7,1),MID(C9,6,1),MID(C9,5,1),MID(C9,4,1))</f>
        <v>#VALUE!</v>
      </c>
      <c r="AH9" s="172" t="e">
        <f t="shared" ref="AH9:AH27" si="19">CHOOSE(AG9,"내국인","내국인","내국인","내국인","외국인","외국인","외국인","외국인")</f>
        <v>#VALUE!</v>
      </c>
      <c r="AI9" s="172" t="e">
        <f t="shared" ref="AI9:AI27" si="20">IF(AH9="외국인","고용허가체크","")</f>
        <v>#VALUE!</v>
      </c>
      <c r="AJ9" s="172" t="e">
        <f t="shared" ref="AJ9:AJ27" si="21">IF(LEN(CLEAN(C9))=12,MOD(MID(C9,7,1)*10+MID(C9,8,1),2),MOD(MID(C9,8,1)*10+MID(C9,9,1),2))</f>
        <v>#VALUE!</v>
      </c>
      <c r="AK9" s="172" t="e">
        <f t="shared" ref="AK9:AK27" si="22">IF(AJ9=0,"OK","")</f>
        <v>#VALUE!</v>
      </c>
      <c r="AL9" s="172">
        <f t="shared" ref="AL9:AL27" si="23">LEN(CLEAN(C9))</f>
        <v>0</v>
      </c>
    </row>
    <row r="10" spans="1:38" ht="23.25" customHeight="1" x14ac:dyDescent="0.15">
      <c r="A10" s="206">
        <f t="shared" ref="A10:A27" si="24">A9+1</f>
        <v>3</v>
      </c>
      <c r="B10" s="183"/>
      <c r="C10" s="184"/>
      <c r="D10" s="200" t="str">
        <f t="shared" ref="D10:D27" si="25">IF(B10="","",$D$8)</f>
        <v/>
      </c>
      <c r="E10" s="198" t="str">
        <f t="shared" si="0"/>
        <v/>
      </c>
      <c r="F10" s="211" t="str">
        <f t="shared" ref="F10:F27" si="26">IF(B10="","",$F$8)</f>
        <v/>
      </c>
      <c r="G10" s="190" t="str">
        <f t="shared" ref="G10:G27" si="27">IF(B10="","",$G$8)</f>
        <v/>
      </c>
      <c r="H10" s="199" t="str">
        <f t="shared" si="4"/>
        <v/>
      </c>
      <c r="I10" s="191"/>
      <c r="J10" s="192">
        <f t="shared" si="1"/>
        <v>0</v>
      </c>
      <c r="K10" s="192">
        <f t="shared" si="5"/>
        <v>0</v>
      </c>
      <c r="L10" s="192">
        <f t="shared" si="6"/>
        <v>0</v>
      </c>
      <c r="M10" s="193">
        <f t="shared" si="7"/>
        <v>0</v>
      </c>
      <c r="N10" s="194">
        <f t="shared" si="8"/>
        <v>0</v>
      </c>
      <c r="O10" s="194">
        <f t="shared" si="9"/>
        <v>0</v>
      </c>
      <c r="P10" s="195">
        <f t="shared" si="10"/>
        <v>0</v>
      </c>
      <c r="Q10" s="195">
        <f t="shared" si="11"/>
        <v>0</v>
      </c>
      <c r="S10" s="178">
        <f t="shared" si="2"/>
        <v>0</v>
      </c>
      <c r="T10" s="217">
        <f t="shared" si="3"/>
        <v>0</v>
      </c>
      <c r="V10" s="123"/>
      <c r="W10" s="123"/>
      <c r="X10" s="123"/>
      <c r="Y10" s="123"/>
      <c r="AA10" s="172" t="e">
        <f t="shared" si="12"/>
        <v>#VALUE!</v>
      </c>
      <c r="AB10" s="172" t="e">
        <f t="shared" si="13"/>
        <v>#VALUE!</v>
      </c>
      <c r="AC10" s="173" t="e">
        <f t="shared" ca="1" si="14"/>
        <v>#VALUE!</v>
      </c>
      <c r="AD10" s="174">
        <f t="shared" ca="1" si="15"/>
        <v>44387</v>
      </c>
      <c r="AE10" s="173" t="e">
        <f t="shared" ca="1" si="16"/>
        <v>#VALUE!</v>
      </c>
      <c r="AF10" s="172" t="e">
        <f t="shared" si="17"/>
        <v>#VALUE!</v>
      </c>
      <c r="AG10" s="172" t="e">
        <f t="shared" si="18"/>
        <v>#VALUE!</v>
      </c>
      <c r="AH10" s="172" t="e">
        <f t="shared" si="19"/>
        <v>#VALUE!</v>
      </c>
      <c r="AI10" s="172" t="e">
        <f t="shared" si="20"/>
        <v>#VALUE!</v>
      </c>
      <c r="AJ10" s="172" t="e">
        <f t="shared" si="21"/>
        <v>#VALUE!</v>
      </c>
      <c r="AK10" s="172" t="e">
        <f t="shared" si="22"/>
        <v>#VALUE!</v>
      </c>
      <c r="AL10" s="172">
        <f t="shared" si="23"/>
        <v>0</v>
      </c>
    </row>
    <row r="11" spans="1:38" ht="23.25" customHeight="1" x14ac:dyDescent="0.15">
      <c r="A11" s="206">
        <f t="shared" si="24"/>
        <v>4</v>
      </c>
      <c r="B11" s="183"/>
      <c r="C11" s="184"/>
      <c r="D11" s="200" t="str">
        <f t="shared" si="25"/>
        <v/>
      </c>
      <c r="E11" s="198" t="str">
        <f t="shared" si="0"/>
        <v/>
      </c>
      <c r="F11" s="211" t="str">
        <f t="shared" si="26"/>
        <v/>
      </c>
      <c r="G11" s="190" t="str">
        <f t="shared" si="27"/>
        <v/>
      </c>
      <c r="H11" s="199" t="str">
        <f t="shared" si="4"/>
        <v/>
      </c>
      <c r="I11" s="191"/>
      <c r="J11" s="192">
        <f t="shared" si="1"/>
        <v>0</v>
      </c>
      <c r="K11" s="192">
        <f t="shared" si="5"/>
        <v>0</v>
      </c>
      <c r="L11" s="192">
        <f t="shared" si="6"/>
        <v>0</v>
      </c>
      <c r="M11" s="193">
        <f t="shared" si="7"/>
        <v>0</v>
      </c>
      <c r="N11" s="194">
        <f t="shared" si="8"/>
        <v>0</v>
      </c>
      <c r="O11" s="194">
        <f t="shared" si="9"/>
        <v>0</v>
      </c>
      <c r="P11" s="195">
        <f t="shared" si="10"/>
        <v>0</v>
      </c>
      <c r="Q11" s="195">
        <f t="shared" si="11"/>
        <v>0</v>
      </c>
      <c r="S11" s="178">
        <f t="shared" si="2"/>
        <v>0</v>
      </c>
      <c r="T11" s="217">
        <f t="shared" si="3"/>
        <v>0</v>
      </c>
      <c r="V11" s="123"/>
      <c r="W11" s="123"/>
      <c r="X11" s="123"/>
      <c r="Y11" s="123"/>
      <c r="AA11" s="172" t="e">
        <f t="shared" si="12"/>
        <v>#VALUE!</v>
      </c>
      <c r="AB11" s="172" t="e">
        <f t="shared" si="13"/>
        <v>#VALUE!</v>
      </c>
      <c r="AC11" s="173" t="e">
        <f t="shared" ca="1" si="14"/>
        <v>#VALUE!</v>
      </c>
      <c r="AD11" s="174">
        <f t="shared" ca="1" si="15"/>
        <v>44387</v>
      </c>
      <c r="AE11" s="173" t="e">
        <f t="shared" ca="1" si="16"/>
        <v>#VALUE!</v>
      </c>
      <c r="AF11" s="172" t="e">
        <f t="shared" si="17"/>
        <v>#VALUE!</v>
      </c>
      <c r="AG11" s="172" t="e">
        <f t="shared" si="18"/>
        <v>#VALUE!</v>
      </c>
      <c r="AH11" s="172" t="e">
        <f t="shared" si="19"/>
        <v>#VALUE!</v>
      </c>
      <c r="AI11" s="172" t="e">
        <f t="shared" si="20"/>
        <v>#VALUE!</v>
      </c>
      <c r="AJ11" s="172" t="e">
        <f t="shared" si="21"/>
        <v>#VALUE!</v>
      </c>
      <c r="AK11" s="172" t="e">
        <f t="shared" si="22"/>
        <v>#VALUE!</v>
      </c>
      <c r="AL11" s="172">
        <f t="shared" si="23"/>
        <v>0</v>
      </c>
    </row>
    <row r="12" spans="1:38" ht="23.25" customHeight="1" x14ac:dyDescent="0.15">
      <c r="A12" s="206">
        <f t="shared" si="24"/>
        <v>5</v>
      </c>
      <c r="B12" s="183"/>
      <c r="C12" s="184"/>
      <c r="D12" s="200" t="str">
        <f t="shared" si="25"/>
        <v/>
      </c>
      <c r="E12" s="198" t="str">
        <f t="shared" si="0"/>
        <v/>
      </c>
      <c r="F12" s="211" t="str">
        <f t="shared" si="26"/>
        <v/>
      </c>
      <c r="G12" s="190" t="str">
        <f t="shared" si="27"/>
        <v/>
      </c>
      <c r="H12" s="199" t="str">
        <f t="shared" si="4"/>
        <v/>
      </c>
      <c r="I12" s="191"/>
      <c r="J12" s="192">
        <f t="shared" si="1"/>
        <v>0</v>
      </c>
      <c r="K12" s="192">
        <f t="shared" si="5"/>
        <v>0</v>
      </c>
      <c r="L12" s="192">
        <f t="shared" si="6"/>
        <v>0</v>
      </c>
      <c r="M12" s="193">
        <f t="shared" si="7"/>
        <v>0</v>
      </c>
      <c r="N12" s="194">
        <f t="shared" si="8"/>
        <v>0</v>
      </c>
      <c r="O12" s="194">
        <f t="shared" si="9"/>
        <v>0</v>
      </c>
      <c r="P12" s="195">
        <f t="shared" si="10"/>
        <v>0</v>
      </c>
      <c r="Q12" s="195">
        <f t="shared" si="11"/>
        <v>0</v>
      </c>
      <c r="S12" s="178">
        <f t="shared" si="2"/>
        <v>0</v>
      </c>
      <c r="T12" s="217">
        <f t="shared" si="3"/>
        <v>0</v>
      </c>
      <c r="V12" s="123"/>
      <c r="W12" s="123"/>
      <c r="X12" s="123"/>
      <c r="Y12" s="123"/>
      <c r="AA12" s="172" t="e">
        <f t="shared" si="12"/>
        <v>#VALUE!</v>
      </c>
      <c r="AB12" s="172" t="e">
        <f t="shared" si="13"/>
        <v>#VALUE!</v>
      </c>
      <c r="AC12" s="173" t="e">
        <f t="shared" ca="1" si="14"/>
        <v>#VALUE!</v>
      </c>
      <c r="AD12" s="174">
        <f t="shared" ca="1" si="15"/>
        <v>44387</v>
      </c>
      <c r="AE12" s="173" t="e">
        <f t="shared" ca="1" si="16"/>
        <v>#VALUE!</v>
      </c>
      <c r="AF12" s="172" t="e">
        <f t="shared" si="17"/>
        <v>#VALUE!</v>
      </c>
      <c r="AG12" s="172" t="e">
        <f t="shared" si="18"/>
        <v>#VALUE!</v>
      </c>
      <c r="AH12" s="172" t="e">
        <f t="shared" si="19"/>
        <v>#VALUE!</v>
      </c>
      <c r="AI12" s="172" t="e">
        <f t="shared" si="20"/>
        <v>#VALUE!</v>
      </c>
      <c r="AJ12" s="172" t="e">
        <f t="shared" si="21"/>
        <v>#VALUE!</v>
      </c>
      <c r="AK12" s="172" t="e">
        <f t="shared" si="22"/>
        <v>#VALUE!</v>
      </c>
      <c r="AL12" s="172">
        <f t="shared" si="23"/>
        <v>0</v>
      </c>
    </row>
    <row r="13" spans="1:38" ht="23.25" customHeight="1" x14ac:dyDescent="0.15">
      <c r="A13" s="206">
        <f t="shared" si="24"/>
        <v>6</v>
      </c>
      <c r="B13" s="183"/>
      <c r="C13" s="184"/>
      <c r="D13" s="200" t="str">
        <f t="shared" si="25"/>
        <v/>
      </c>
      <c r="E13" s="198" t="str">
        <f t="shared" si="0"/>
        <v/>
      </c>
      <c r="F13" s="211" t="str">
        <f t="shared" si="26"/>
        <v/>
      </c>
      <c r="G13" s="190" t="str">
        <f t="shared" si="27"/>
        <v/>
      </c>
      <c r="H13" s="199" t="str">
        <f t="shared" si="4"/>
        <v/>
      </c>
      <c r="I13" s="191"/>
      <c r="J13" s="192">
        <f t="shared" si="1"/>
        <v>0</v>
      </c>
      <c r="K13" s="192">
        <f t="shared" si="5"/>
        <v>0</v>
      </c>
      <c r="L13" s="192">
        <f t="shared" si="6"/>
        <v>0</v>
      </c>
      <c r="M13" s="193">
        <f t="shared" si="7"/>
        <v>0</v>
      </c>
      <c r="N13" s="194">
        <f t="shared" si="8"/>
        <v>0</v>
      </c>
      <c r="O13" s="194">
        <f t="shared" si="9"/>
        <v>0</v>
      </c>
      <c r="P13" s="195">
        <f t="shared" si="10"/>
        <v>0</v>
      </c>
      <c r="Q13" s="195">
        <f t="shared" si="11"/>
        <v>0</v>
      </c>
      <c r="S13" s="178">
        <f t="shared" si="2"/>
        <v>0</v>
      </c>
      <c r="T13" s="217">
        <f t="shared" si="3"/>
        <v>0</v>
      </c>
      <c r="V13" s="123"/>
      <c r="W13" s="123"/>
      <c r="X13" s="123"/>
      <c r="Y13" s="123"/>
      <c r="AA13" s="172" t="e">
        <f t="shared" si="12"/>
        <v>#VALUE!</v>
      </c>
      <c r="AB13" s="172" t="e">
        <f t="shared" si="13"/>
        <v>#VALUE!</v>
      </c>
      <c r="AC13" s="173" t="e">
        <f t="shared" ca="1" si="14"/>
        <v>#VALUE!</v>
      </c>
      <c r="AD13" s="174">
        <f t="shared" ca="1" si="15"/>
        <v>44387</v>
      </c>
      <c r="AE13" s="173" t="e">
        <f t="shared" ca="1" si="16"/>
        <v>#VALUE!</v>
      </c>
      <c r="AF13" s="172" t="e">
        <f t="shared" si="17"/>
        <v>#VALUE!</v>
      </c>
      <c r="AG13" s="172" t="e">
        <f t="shared" si="18"/>
        <v>#VALUE!</v>
      </c>
      <c r="AH13" s="172" t="e">
        <f t="shared" si="19"/>
        <v>#VALUE!</v>
      </c>
      <c r="AI13" s="172" t="e">
        <f t="shared" si="20"/>
        <v>#VALUE!</v>
      </c>
      <c r="AJ13" s="172" t="e">
        <f t="shared" si="21"/>
        <v>#VALUE!</v>
      </c>
      <c r="AK13" s="172" t="e">
        <f t="shared" si="22"/>
        <v>#VALUE!</v>
      </c>
      <c r="AL13" s="172">
        <f t="shared" si="23"/>
        <v>0</v>
      </c>
    </row>
    <row r="14" spans="1:38" ht="23.25" customHeight="1" x14ac:dyDescent="0.15">
      <c r="A14" s="206">
        <f t="shared" si="24"/>
        <v>7</v>
      </c>
      <c r="B14" s="183"/>
      <c r="C14" s="184"/>
      <c r="D14" s="200" t="str">
        <f t="shared" si="25"/>
        <v/>
      </c>
      <c r="E14" s="198" t="str">
        <f t="shared" si="0"/>
        <v/>
      </c>
      <c r="F14" s="211" t="str">
        <f t="shared" si="26"/>
        <v/>
      </c>
      <c r="G14" s="190" t="str">
        <f t="shared" si="27"/>
        <v/>
      </c>
      <c r="H14" s="199" t="str">
        <f t="shared" si="4"/>
        <v/>
      </c>
      <c r="I14" s="191"/>
      <c r="J14" s="192">
        <f t="shared" si="1"/>
        <v>0</v>
      </c>
      <c r="K14" s="192">
        <f t="shared" si="5"/>
        <v>0</v>
      </c>
      <c r="L14" s="192">
        <f t="shared" si="6"/>
        <v>0</v>
      </c>
      <c r="M14" s="193">
        <f t="shared" si="7"/>
        <v>0</v>
      </c>
      <c r="N14" s="194">
        <f t="shared" si="8"/>
        <v>0</v>
      </c>
      <c r="O14" s="194">
        <f t="shared" si="9"/>
        <v>0</v>
      </c>
      <c r="P14" s="195">
        <f t="shared" si="10"/>
        <v>0</v>
      </c>
      <c r="Q14" s="195">
        <f t="shared" si="11"/>
        <v>0</v>
      </c>
      <c r="S14" s="178">
        <f t="shared" si="2"/>
        <v>0</v>
      </c>
      <c r="T14" s="217">
        <f t="shared" si="3"/>
        <v>0</v>
      </c>
      <c r="V14" s="123"/>
      <c r="W14" s="123"/>
      <c r="X14" s="123"/>
      <c r="Y14" s="123"/>
      <c r="AA14" s="172" t="e">
        <f t="shared" si="12"/>
        <v>#VALUE!</v>
      </c>
      <c r="AB14" s="172" t="e">
        <f t="shared" si="13"/>
        <v>#VALUE!</v>
      </c>
      <c r="AC14" s="173" t="e">
        <f t="shared" ca="1" si="14"/>
        <v>#VALUE!</v>
      </c>
      <c r="AD14" s="174">
        <f t="shared" ca="1" si="15"/>
        <v>44387</v>
      </c>
      <c r="AE14" s="173" t="e">
        <f t="shared" ca="1" si="16"/>
        <v>#VALUE!</v>
      </c>
      <c r="AF14" s="172" t="e">
        <f t="shared" si="17"/>
        <v>#VALUE!</v>
      </c>
      <c r="AG14" s="172" t="e">
        <f t="shared" si="18"/>
        <v>#VALUE!</v>
      </c>
      <c r="AH14" s="172" t="e">
        <f t="shared" si="19"/>
        <v>#VALUE!</v>
      </c>
      <c r="AI14" s="172" t="e">
        <f t="shared" si="20"/>
        <v>#VALUE!</v>
      </c>
      <c r="AJ14" s="172" t="e">
        <f t="shared" si="21"/>
        <v>#VALUE!</v>
      </c>
      <c r="AK14" s="172" t="e">
        <f t="shared" si="22"/>
        <v>#VALUE!</v>
      </c>
      <c r="AL14" s="172">
        <f t="shared" si="23"/>
        <v>0</v>
      </c>
    </row>
    <row r="15" spans="1:38" ht="23.25" customHeight="1" x14ac:dyDescent="0.15">
      <c r="A15" s="206">
        <f t="shared" si="24"/>
        <v>8</v>
      </c>
      <c r="B15" s="183"/>
      <c r="C15" s="184"/>
      <c r="D15" s="200" t="str">
        <f t="shared" si="25"/>
        <v/>
      </c>
      <c r="E15" s="198" t="str">
        <f t="shared" si="0"/>
        <v/>
      </c>
      <c r="F15" s="211" t="str">
        <f t="shared" si="26"/>
        <v/>
      </c>
      <c r="G15" s="190" t="str">
        <f t="shared" si="27"/>
        <v/>
      </c>
      <c r="H15" s="199" t="str">
        <f t="shared" si="4"/>
        <v/>
      </c>
      <c r="I15" s="191"/>
      <c r="J15" s="192">
        <f t="shared" si="1"/>
        <v>0</v>
      </c>
      <c r="K15" s="192">
        <f t="shared" si="5"/>
        <v>0</v>
      </c>
      <c r="L15" s="192">
        <f t="shared" si="6"/>
        <v>0</v>
      </c>
      <c r="M15" s="193">
        <f t="shared" si="7"/>
        <v>0</v>
      </c>
      <c r="N15" s="194">
        <f t="shared" si="8"/>
        <v>0</v>
      </c>
      <c r="O15" s="194">
        <f t="shared" si="9"/>
        <v>0</v>
      </c>
      <c r="P15" s="195">
        <f t="shared" si="10"/>
        <v>0</v>
      </c>
      <c r="Q15" s="195">
        <f t="shared" si="11"/>
        <v>0</v>
      </c>
      <c r="S15" s="178">
        <f t="shared" si="2"/>
        <v>0</v>
      </c>
      <c r="T15" s="217">
        <f t="shared" si="3"/>
        <v>0</v>
      </c>
      <c r="V15" s="123"/>
      <c r="W15" s="123"/>
      <c r="X15" s="123"/>
      <c r="Y15" s="123"/>
      <c r="AA15" s="172" t="e">
        <f t="shared" si="12"/>
        <v>#VALUE!</v>
      </c>
      <c r="AB15" s="172" t="e">
        <f t="shared" si="13"/>
        <v>#VALUE!</v>
      </c>
      <c r="AC15" s="173" t="e">
        <f t="shared" ca="1" si="14"/>
        <v>#VALUE!</v>
      </c>
      <c r="AD15" s="174">
        <f t="shared" ca="1" si="15"/>
        <v>44387</v>
      </c>
      <c r="AE15" s="173" t="e">
        <f t="shared" ca="1" si="16"/>
        <v>#VALUE!</v>
      </c>
      <c r="AF15" s="172" t="e">
        <f t="shared" si="17"/>
        <v>#VALUE!</v>
      </c>
      <c r="AG15" s="172" t="e">
        <f t="shared" si="18"/>
        <v>#VALUE!</v>
      </c>
      <c r="AH15" s="172" t="e">
        <f t="shared" si="19"/>
        <v>#VALUE!</v>
      </c>
      <c r="AI15" s="172" t="e">
        <f t="shared" si="20"/>
        <v>#VALUE!</v>
      </c>
      <c r="AJ15" s="172" t="e">
        <f t="shared" si="21"/>
        <v>#VALUE!</v>
      </c>
      <c r="AK15" s="172" t="e">
        <f t="shared" si="22"/>
        <v>#VALUE!</v>
      </c>
      <c r="AL15" s="172">
        <f t="shared" si="23"/>
        <v>0</v>
      </c>
    </row>
    <row r="16" spans="1:38" ht="23.25" customHeight="1" x14ac:dyDescent="0.15">
      <c r="A16" s="206">
        <f t="shared" si="24"/>
        <v>9</v>
      </c>
      <c r="B16" s="183"/>
      <c r="C16" s="184"/>
      <c r="D16" s="200" t="str">
        <f t="shared" si="25"/>
        <v/>
      </c>
      <c r="E16" s="198" t="str">
        <f t="shared" si="0"/>
        <v/>
      </c>
      <c r="F16" s="211" t="str">
        <f t="shared" si="26"/>
        <v/>
      </c>
      <c r="G16" s="190" t="str">
        <f t="shared" si="27"/>
        <v/>
      </c>
      <c r="H16" s="199" t="str">
        <f t="shared" si="4"/>
        <v/>
      </c>
      <c r="I16" s="191"/>
      <c r="J16" s="192">
        <f t="shared" si="1"/>
        <v>0</v>
      </c>
      <c r="K16" s="192">
        <f t="shared" si="5"/>
        <v>0</v>
      </c>
      <c r="L16" s="192">
        <f t="shared" si="6"/>
        <v>0</v>
      </c>
      <c r="M16" s="193">
        <f t="shared" si="7"/>
        <v>0</v>
      </c>
      <c r="N16" s="194">
        <f t="shared" si="8"/>
        <v>0</v>
      </c>
      <c r="O16" s="194">
        <f t="shared" si="9"/>
        <v>0</v>
      </c>
      <c r="P16" s="195">
        <f t="shared" si="10"/>
        <v>0</v>
      </c>
      <c r="Q16" s="195">
        <f t="shared" si="11"/>
        <v>0</v>
      </c>
      <c r="S16" s="178">
        <f t="shared" si="2"/>
        <v>0</v>
      </c>
      <c r="T16" s="217">
        <f t="shared" si="3"/>
        <v>0</v>
      </c>
      <c r="V16" s="123"/>
      <c r="W16" s="123"/>
      <c r="X16" s="123"/>
      <c r="Y16" s="123"/>
      <c r="AA16" s="172" t="e">
        <f t="shared" si="12"/>
        <v>#VALUE!</v>
      </c>
      <c r="AB16" s="172" t="e">
        <f t="shared" si="13"/>
        <v>#VALUE!</v>
      </c>
      <c r="AC16" s="173" t="e">
        <f t="shared" ca="1" si="14"/>
        <v>#VALUE!</v>
      </c>
      <c r="AD16" s="174">
        <f t="shared" ca="1" si="15"/>
        <v>44387</v>
      </c>
      <c r="AE16" s="173" t="e">
        <f t="shared" ca="1" si="16"/>
        <v>#VALUE!</v>
      </c>
      <c r="AF16" s="172" t="e">
        <f t="shared" si="17"/>
        <v>#VALUE!</v>
      </c>
      <c r="AG16" s="172" t="e">
        <f t="shared" si="18"/>
        <v>#VALUE!</v>
      </c>
      <c r="AH16" s="172" t="e">
        <f t="shared" si="19"/>
        <v>#VALUE!</v>
      </c>
      <c r="AI16" s="172" t="e">
        <f t="shared" si="20"/>
        <v>#VALUE!</v>
      </c>
      <c r="AJ16" s="172" t="e">
        <f t="shared" si="21"/>
        <v>#VALUE!</v>
      </c>
      <c r="AK16" s="172" t="e">
        <f t="shared" si="22"/>
        <v>#VALUE!</v>
      </c>
      <c r="AL16" s="172">
        <f t="shared" si="23"/>
        <v>0</v>
      </c>
    </row>
    <row r="17" spans="1:38" ht="23.25" customHeight="1" x14ac:dyDescent="0.15">
      <c r="A17" s="206">
        <f t="shared" si="24"/>
        <v>10</v>
      </c>
      <c r="B17" s="183"/>
      <c r="C17" s="184"/>
      <c r="D17" s="200" t="str">
        <f t="shared" si="25"/>
        <v/>
      </c>
      <c r="E17" s="198" t="str">
        <f t="shared" si="0"/>
        <v/>
      </c>
      <c r="F17" s="211" t="str">
        <f t="shared" si="26"/>
        <v/>
      </c>
      <c r="G17" s="190" t="str">
        <f t="shared" si="27"/>
        <v/>
      </c>
      <c r="H17" s="199" t="str">
        <f t="shared" si="4"/>
        <v/>
      </c>
      <c r="I17" s="191"/>
      <c r="J17" s="192">
        <f t="shared" si="1"/>
        <v>0</v>
      </c>
      <c r="K17" s="192">
        <f t="shared" si="5"/>
        <v>0</v>
      </c>
      <c r="L17" s="192">
        <f t="shared" si="6"/>
        <v>0</v>
      </c>
      <c r="M17" s="193">
        <f t="shared" si="7"/>
        <v>0</v>
      </c>
      <c r="N17" s="194">
        <f t="shared" si="8"/>
        <v>0</v>
      </c>
      <c r="O17" s="194">
        <f t="shared" si="9"/>
        <v>0</v>
      </c>
      <c r="P17" s="195">
        <f t="shared" si="10"/>
        <v>0</v>
      </c>
      <c r="Q17" s="195">
        <f t="shared" si="11"/>
        <v>0</v>
      </c>
      <c r="S17" s="178">
        <f t="shared" si="2"/>
        <v>0</v>
      </c>
      <c r="T17" s="217">
        <f t="shared" si="3"/>
        <v>0</v>
      </c>
      <c r="V17" s="123"/>
      <c r="W17" s="123"/>
      <c r="X17" s="123"/>
      <c r="Y17" s="123"/>
      <c r="AA17" s="172" t="e">
        <f t="shared" si="12"/>
        <v>#VALUE!</v>
      </c>
      <c r="AB17" s="172" t="e">
        <f t="shared" si="13"/>
        <v>#VALUE!</v>
      </c>
      <c r="AC17" s="173" t="e">
        <f t="shared" ca="1" si="14"/>
        <v>#VALUE!</v>
      </c>
      <c r="AD17" s="174">
        <f t="shared" ca="1" si="15"/>
        <v>44387</v>
      </c>
      <c r="AE17" s="173" t="e">
        <f t="shared" ca="1" si="16"/>
        <v>#VALUE!</v>
      </c>
      <c r="AF17" s="172" t="e">
        <f t="shared" si="17"/>
        <v>#VALUE!</v>
      </c>
      <c r="AG17" s="172" t="e">
        <f t="shared" si="18"/>
        <v>#VALUE!</v>
      </c>
      <c r="AH17" s="172" t="e">
        <f t="shared" si="19"/>
        <v>#VALUE!</v>
      </c>
      <c r="AI17" s="172" t="e">
        <f t="shared" si="20"/>
        <v>#VALUE!</v>
      </c>
      <c r="AJ17" s="172" t="e">
        <f t="shared" si="21"/>
        <v>#VALUE!</v>
      </c>
      <c r="AK17" s="172" t="e">
        <f t="shared" si="22"/>
        <v>#VALUE!</v>
      </c>
      <c r="AL17" s="172">
        <f t="shared" si="23"/>
        <v>0</v>
      </c>
    </row>
    <row r="18" spans="1:38" ht="23.25" customHeight="1" x14ac:dyDescent="0.15">
      <c r="A18" s="206">
        <f t="shared" si="24"/>
        <v>11</v>
      </c>
      <c r="B18" s="183"/>
      <c r="C18" s="184"/>
      <c r="D18" s="200" t="str">
        <f t="shared" si="25"/>
        <v/>
      </c>
      <c r="E18" s="198" t="str">
        <f t="shared" si="0"/>
        <v/>
      </c>
      <c r="F18" s="211" t="str">
        <f t="shared" si="26"/>
        <v/>
      </c>
      <c r="G18" s="190" t="str">
        <f t="shared" si="27"/>
        <v/>
      </c>
      <c r="H18" s="199" t="str">
        <f t="shared" si="4"/>
        <v/>
      </c>
      <c r="I18" s="191"/>
      <c r="J18" s="192">
        <f t="shared" si="1"/>
        <v>0</v>
      </c>
      <c r="K18" s="192">
        <f t="shared" si="5"/>
        <v>0</v>
      </c>
      <c r="L18" s="192">
        <f t="shared" si="6"/>
        <v>0</v>
      </c>
      <c r="M18" s="193">
        <f t="shared" si="7"/>
        <v>0</v>
      </c>
      <c r="N18" s="194">
        <f t="shared" si="8"/>
        <v>0</v>
      </c>
      <c r="O18" s="194">
        <f t="shared" si="9"/>
        <v>0</v>
      </c>
      <c r="P18" s="195">
        <f t="shared" si="10"/>
        <v>0</v>
      </c>
      <c r="Q18" s="195">
        <f t="shared" si="11"/>
        <v>0</v>
      </c>
      <c r="S18" s="178">
        <f t="shared" si="2"/>
        <v>0</v>
      </c>
      <c r="T18" s="217">
        <f t="shared" si="3"/>
        <v>0</v>
      </c>
      <c r="V18" s="123"/>
      <c r="W18" s="123"/>
      <c r="X18" s="123"/>
      <c r="Y18" s="123"/>
      <c r="AA18" s="172" t="e">
        <f t="shared" si="12"/>
        <v>#VALUE!</v>
      </c>
      <c r="AB18" s="172" t="e">
        <f t="shared" si="13"/>
        <v>#VALUE!</v>
      </c>
      <c r="AC18" s="173" t="e">
        <f t="shared" ca="1" si="14"/>
        <v>#VALUE!</v>
      </c>
      <c r="AD18" s="174">
        <f t="shared" ca="1" si="15"/>
        <v>44387</v>
      </c>
      <c r="AE18" s="173" t="e">
        <f t="shared" ca="1" si="16"/>
        <v>#VALUE!</v>
      </c>
      <c r="AF18" s="172" t="e">
        <f t="shared" si="17"/>
        <v>#VALUE!</v>
      </c>
      <c r="AG18" s="172" t="e">
        <f t="shared" si="18"/>
        <v>#VALUE!</v>
      </c>
      <c r="AH18" s="172" t="e">
        <f t="shared" si="19"/>
        <v>#VALUE!</v>
      </c>
      <c r="AI18" s="172" t="e">
        <f t="shared" si="20"/>
        <v>#VALUE!</v>
      </c>
      <c r="AJ18" s="172" t="e">
        <f t="shared" si="21"/>
        <v>#VALUE!</v>
      </c>
      <c r="AK18" s="172" t="e">
        <f t="shared" si="22"/>
        <v>#VALUE!</v>
      </c>
      <c r="AL18" s="172">
        <f t="shared" si="23"/>
        <v>0</v>
      </c>
    </row>
    <row r="19" spans="1:38" ht="23.25" customHeight="1" x14ac:dyDescent="0.15">
      <c r="A19" s="206">
        <f t="shared" si="24"/>
        <v>12</v>
      </c>
      <c r="B19" s="183"/>
      <c r="C19" s="184"/>
      <c r="D19" s="200" t="str">
        <f t="shared" si="25"/>
        <v/>
      </c>
      <c r="E19" s="198" t="str">
        <f t="shared" si="0"/>
        <v/>
      </c>
      <c r="F19" s="211" t="str">
        <f t="shared" si="26"/>
        <v/>
      </c>
      <c r="G19" s="190" t="str">
        <f t="shared" si="27"/>
        <v/>
      </c>
      <c r="H19" s="199" t="str">
        <f t="shared" si="4"/>
        <v/>
      </c>
      <c r="I19" s="191"/>
      <c r="J19" s="192">
        <f t="shared" si="1"/>
        <v>0</v>
      </c>
      <c r="K19" s="192">
        <f t="shared" si="5"/>
        <v>0</v>
      </c>
      <c r="L19" s="192">
        <f t="shared" si="6"/>
        <v>0</v>
      </c>
      <c r="M19" s="193">
        <f t="shared" si="7"/>
        <v>0</v>
      </c>
      <c r="N19" s="194">
        <f t="shared" si="8"/>
        <v>0</v>
      </c>
      <c r="O19" s="194">
        <f t="shared" si="9"/>
        <v>0</v>
      </c>
      <c r="P19" s="195">
        <f t="shared" si="10"/>
        <v>0</v>
      </c>
      <c r="Q19" s="195">
        <f t="shared" si="11"/>
        <v>0</v>
      </c>
      <c r="S19" s="178">
        <f t="shared" si="2"/>
        <v>0</v>
      </c>
      <c r="T19" s="217">
        <f t="shared" si="3"/>
        <v>0</v>
      </c>
      <c r="V19" s="123"/>
      <c r="W19" s="123"/>
      <c r="X19" s="123"/>
      <c r="Y19" s="123"/>
      <c r="AA19" s="172" t="e">
        <f t="shared" si="12"/>
        <v>#VALUE!</v>
      </c>
      <c r="AB19" s="172" t="e">
        <f t="shared" si="13"/>
        <v>#VALUE!</v>
      </c>
      <c r="AC19" s="173" t="e">
        <f t="shared" ca="1" si="14"/>
        <v>#VALUE!</v>
      </c>
      <c r="AD19" s="174">
        <f t="shared" ca="1" si="15"/>
        <v>44387</v>
      </c>
      <c r="AE19" s="173" t="e">
        <f t="shared" ca="1" si="16"/>
        <v>#VALUE!</v>
      </c>
      <c r="AF19" s="172" t="e">
        <f t="shared" si="17"/>
        <v>#VALUE!</v>
      </c>
      <c r="AG19" s="172" t="e">
        <f t="shared" si="18"/>
        <v>#VALUE!</v>
      </c>
      <c r="AH19" s="172" t="e">
        <f t="shared" si="19"/>
        <v>#VALUE!</v>
      </c>
      <c r="AI19" s="172" t="e">
        <f t="shared" si="20"/>
        <v>#VALUE!</v>
      </c>
      <c r="AJ19" s="172" t="e">
        <f t="shared" si="21"/>
        <v>#VALUE!</v>
      </c>
      <c r="AK19" s="172" t="e">
        <f t="shared" si="22"/>
        <v>#VALUE!</v>
      </c>
      <c r="AL19" s="172">
        <f t="shared" si="23"/>
        <v>0</v>
      </c>
    </row>
    <row r="20" spans="1:38" ht="23.25" customHeight="1" x14ac:dyDescent="0.15">
      <c r="A20" s="206">
        <f t="shared" si="24"/>
        <v>13</v>
      </c>
      <c r="B20" s="183"/>
      <c r="C20" s="184"/>
      <c r="D20" s="200" t="str">
        <f t="shared" si="25"/>
        <v/>
      </c>
      <c r="E20" s="198" t="str">
        <f t="shared" si="0"/>
        <v/>
      </c>
      <c r="F20" s="211" t="str">
        <f t="shared" si="26"/>
        <v/>
      </c>
      <c r="G20" s="190" t="str">
        <f t="shared" si="27"/>
        <v/>
      </c>
      <c r="H20" s="199" t="str">
        <f t="shared" si="4"/>
        <v/>
      </c>
      <c r="I20" s="191"/>
      <c r="J20" s="192">
        <f t="shared" si="1"/>
        <v>0</v>
      </c>
      <c r="K20" s="192">
        <f t="shared" si="5"/>
        <v>0</v>
      </c>
      <c r="L20" s="192">
        <f t="shared" si="6"/>
        <v>0</v>
      </c>
      <c r="M20" s="193">
        <f t="shared" si="7"/>
        <v>0</v>
      </c>
      <c r="N20" s="194">
        <f t="shared" si="8"/>
        <v>0</v>
      </c>
      <c r="O20" s="194">
        <f t="shared" si="9"/>
        <v>0</v>
      </c>
      <c r="P20" s="195">
        <f t="shared" si="10"/>
        <v>0</v>
      </c>
      <c r="Q20" s="195">
        <f t="shared" si="11"/>
        <v>0</v>
      </c>
      <c r="S20" s="178">
        <f t="shared" si="2"/>
        <v>0</v>
      </c>
      <c r="T20" s="217">
        <f t="shared" si="3"/>
        <v>0</v>
      </c>
      <c r="V20" s="123"/>
      <c r="W20" s="123"/>
      <c r="X20" s="123"/>
      <c r="Y20" s="123"/>
      <c r="AA20" s="172" t="e">
        <f t="shared" si="12"/>
        <v>#VALUE!</v>
      </c>
      <c r="AB20" s="172" t="e">
        <f t="shared" si="13"/>
        <v>#VALUE!</v>
      </c>
      <c r="AC20" s="173" t="e">
        <f t="shared" ca="1" si="14"/>
        <v>#VALUE!</v>
      </c>
      <c r="AD20" s="174">
        <f t="shared" ca="1" si="15"/>
        <v>44387</v>
      </c>
      <c r="AE20" s="173" t="e">
        <f t="shared" ca="1" si="16"/>
        <v>#VALUE!</v>
      </c>
      <c r="AF20" s="172" t="e">
        <f t="shared" si="17"/>
        <v>#VALUE!</v>
      </c>
      <c r="AG20" s="172" t="e">
        <f t="shared" si="18"/>
        <v>#VALUE!</v>
      </c>
      <c r="AH20" s="172" t="e">
        <f t="shared" si="19"/>
        <v>#VALUE!</v>
      </c>
      <c r="AI20" s="172" t="e">
        <f t="shared" si="20"/>
        <v>#VALUE!</v>
      </c>
      <c r="AJ20" s="172" t="e">
        <f t="shared" si="21"/>
        <v>#VALUE!</v>
      </c>
      <c r="AK20" s="172" t="e">
        <f t="shared" si="22"/>
        <v>#VALUE!</v>
      </c>
      <c r="AL20" s="172">
        <f t="shared" si="23"/>
        <v>0</v>
      </c>
    </row>
    <row r="21" spans="1:38" ht="23.25" customHeight="1" x14ac:dyDescent="0.15">
      <c r="A21" s="206">
        <f t="shared" si="24"/>
        <v>14</v>
      </c>
      <c r="B21" s="183"/>
      <c r="C21" s="184"/>
      <c r="D21" s="200" t="str">
        <f t="shared" si="25"/>
        <v/>
      </c>
      <c r="E21" s="198" t="str">
        <f t="shared" si="0"/>
        <v/>
      </c>
      <c r="F21" s="211" t="str">
        <f t="shared" si="26"/>
        <v/>
      </c>
      <c r="G21" s="190" t="str">
        <f t="shared" si="27"/>
        <v/>
      </c>
      <c r="H21" s="199" t="str">
        <f t="shared" si="4"/>
        <v/>
      </c>
      <c r="I21" s="191"/>
      <c r="J21" s="192">
        <f t="shared" si="1"/>
        <v>0</v>
      </c>
      <c r="K21" s="192">
        <f t="shared" si="5"/>
        <v>0</v>
      </c>
      <c r="L21" s="192">
        <f t="shared" si="6"/>
        <v>0</v>
      </c>
      <c r="M21" s="193">
        <f t="shared" si="7"/>
        <v>0</v>
      </c>
      <c r="N21" s="194">
        <f t="shared" si="8"/>
        <v>0</v>
      </c>
      <c r="O21" s="194">
        <f t="shared" si="9"/>
        <v>0</v>
      </c>
      <c r="P21" s="195">
        <f t="shared" si="10"/>
        <v>0</v>
      </c>
      <c r="Q21" s="195">
        <f t="shared" si="11"/>
        <v>0</v>
      </c>
      <c r="S21" s="178">
        <f t="shared" si="2"/>
        <v>0</v>
      </c>
      <c r="T21" s="217">
        <f t="shared" si="3"/>
        <v>0</v>
      </c>
      <c r="V21" s="123"/>
      <c r="W21" s="123"/>
      <c r="X21" s="123"/>
      <c r="Y21" s="123"/>
      <c r="AA21" s="172" t="e">
        <f t="shared" si="12"/>
        <v>#VALUE!</v>
      </c>
      <c r="AB21" s="172" t="e">
        <f t="shared" si="13"/>
        <v>#VALUE!</v>
      </c>
      <c r="AC21" s="173" t="e">
        <f t="shared" ca="1" si="14"/>
        <v>#VALUE!</v>
      </c>
      <c r="AD21" s="174">
        <f t="shared" ca="1" si="15"/>
        <v>44387</v>
      </c>
      <c r="AE21" s="173" t="e">
        <f t="shared" ca="1" si="16"/>
        <v>#VALUE!</v>
      </c>
      <c r="AF21" s="172" t="e">
        <f t="shared" si="17"/>
        <v>#VALUE!</v>
      </c>
      <c r="AG21" s="172" t="e">
        <f t="shared" si="18"/>
        <v>#VALUE!</v>
      </c>
      <c r="AH21" s="172" t="e">
        <f t="shared" si="19"/>
        <v>#VALUE!</v>
      </c>
      <c r="AI21" s="172" t="e">
        <f t="shared" si="20"/>
        <v>#VALUE!</v>
      </c>
      <c r="AJ21" s="172" t="e">
        <f t="shared" si="21"/>
        <v>#VALUE!</v>
      </c>
      <c r="AK21" s="172" t="e">
        <f t="shared" si="22"/>
        <v>#VALUE!</v>
      </c>
      <c r="AL21" s="172">
        <f t="shared" si="23"/>
        <v>0</v>
      </c>
    </row>
    <row r="22" spans="1:38" ht="23.25" customHeight="1" x14ac:dyDescent="0.15">
      <c r="A22" s="206">
        <f t="shared" si="24"/>
        <v>15</v>
      </c>
      <c r="B22" s="183"/>
      <c r="C22" s="184"/>
      <c r="D22" s="200" t="str">
        <f t="shared" si="25"/>
        <v/>
      </c>
      <c r="E22" s="198" t="str">
        <f t="shared" si="0"/>
        <v/>
      </c>
      <c r="F22" s="211" t="str">
        <f t="shared" si="26"/>
        <v/>
      </c>
      <c r="G22" s="190" t="str">
        <f t="shared" si="27"/>
        <v/>
      </c>
      <c r="H22" s="199" t="str">
        <f t="shared" si="4"/>
        <v/>
      </c>
      <c r="I22" s="191"/>
      <c r="J22" s="192">
        <f t="shared" si="1"/>
        <v>0</v>
      </c>
      <c r="K22" s="192">
        <f t="shared" si="5"/>
        <v>0</v>
      </c>
      <c r="L22" s="192">
        <f t="shared" si="6"/>
        <v>0</v>
      </c>
      <c r="M22" s="193">
        <f t="shared" si="7"/>
        <v>0</v>
      </c>
      <c r="N22" s="194">
        <f t="shared" si="8"/>
        <v>0</v>
      </c>
      <c r="O22" s="194">
        <f t="shared" si="9"/>
        <v>0</v>
      </c>
      <c r="P22" s="195">
        <f t="shared" si="10"/>
        <v>0</v>
      </c>
      <c r="Q22" s="195">
        <f t="shared" si="11"/>
        <v>0</v>
      </c>
      <c r="S22" s="178">
        <f t="shared" si="2"/>
        <v>0</v>
      </c>
      <c r="T22" s="217">
        <f t="shared" si="3"/>
        <v>0</v>
      </c>
      <c r="V22" s="123"/>
      <c r="W22" s="123"/>
      <c r="X22" s="123"/>
      <c r="Y22" s="123"/>
      <c r="AA22" s="172" t="e">
        <f t="shared" si="12"/>
        <v>#VALUE!</v>
      </c>
      <c r="AB22" s="172" t="e">
        <f t="shared" si="13"/>
        <v>#VALUE!</v>
      </c>
      <c r="AC22" s="173" t="e">
        <f t="shared" ca="1" si="14"/>
        <v>#VALUE!</v>
      </c>
      <c r="AD22" s="174">
        <f t="shared" ca="1" si="15"/>
        <v>44387</v>
      </c>
      <c r="AE22" s="173" t="e">
        <f t="shared" ca="1" si="16"/>
        <v>#VALUE!</v>
      </c>
      <c r="AF22" s="172" t="e">
        <f t="shared" si="17"/>
        <v>#VALUE!</v>
      </c>
      <c r="AG22" s="172" t="e">
        <f t="shared" si="18"/>
        <v>#VALUE!</v>
      </c>
      <c r="AH22" s="172" t="e">
        <f t="shared" si="19"/>
        <v>#VALUE!</v>
      </c>
      <c r="AI22" s="172" t="e">
        <f t="shared" si="20"/>
        <v>#VALUE!</v>
      </c>
      <c r="AJ22" s="172" t="e">
        <f t="shared" si="21"/>
        <v>#VALUE!</v>
      </c>
      <c r="AK22" s="172" t="e">
        <f t="shared" si="22"/>
        <v>#VALUE!</v>
      </c>
      <c r="AL22" s="172">
        <f t="shared" si="23"/>
        <v>0</v>
      </c>
    </row>
    <row r="23" spans="1:38" ht="23.25" customHeight="1" x14ac:dyDescent="0.15">
      <c r="A23" s="206">
        <f t="shared" si="24"/>
        <v>16</v>
      </c>
      <c r="B23" s="183"/>
      <c r="C23" s="184"/>
      <c r="D23" s="200" t="str">
        <f t="shared" si="25"/>
        <v/>
      </c>
      <c r="E23" s="198" t="str">
        <f t="shared" si="0"/>
        <v/>
      </c>
      <c r="F23" s="211" t="str">
        <f t="shared" si="26"/>
        <v/>
      </c>
      <c r="G23" s="190" t="str">
        <f t="shared" si="27"/>
        <v/>
      </c>
      <c r="H23" s="199" t="str">
        <f t="shared" si="4"/>
        <v/>
      </c>
      <c r="I23" s="191"/>
      <c r="J23" s="192">
        <f t="shared" si="1"/>
        <v>0</v>
      </c>
      <c r="K23" s="192">
        <f t="shared" si="5"/>
        <v>0</v>
      </c>
      <c r="L23" s="192">
        <f t="shared" si="6"/>
        <v>0</v>
      </c>
      <c r="M23" s="193">
        <f t="shared" si="7"/>
        <v>0</v>
      </c>
      <c r="N23" s="194">
        <f t="shared" si="8"/>
        <v>0</v>
      </c>
      <c r="O23" s="194">
        <f t="shared" si="9"/>
        <v>0</v>
      </c>
      <c r="P23" s="195">
        <f t="shared" si="10"/>
        <v>0</v>
      </c>
      <c r="Q23" s="195">
        <f t="shared" si="11"/>
        <v>0</v>
      </c>
      <c r="S23" s="178">
        <f t="shared" si="2"/>
        <v>0</v>
      </c>
      <c r="T23" s="217">
        <f t="shared" si="3"/>
        <v>0</v>
      </c>
      <c r="V23" s="123"/>
      <c r="W23" s="123"/>
      <c r="X23" s="123"/>
      <c r="Y23" s="123"/>
      <c r="AA23" s="172" t="e">
        <f t="shared" si="12"/>
        <v>#VALUE!</v>
      </c>
      <c r="AB23" s="172" t="e">
        <f t="shared" si="13"/>
        <v>#VALUE!</v>
      </c>
      <c r="AC23" s="173" t="e">
        <f t="shared" ca="1" si="14"/>
        <v>#VALUE!</v>
      </c>
      <c r="AD23" s="174">
        <f t="shared" ca="1" si="15"/>
        <v>44387</v>
      </c>
      <c r="AE23" s="173" t="e">
        <f t="shared" ca="1" si="16"/>
        <v>#VALUE!</v>
      </c>
      <c r="AF23" s="172" t="e">
        <f t="shared" si="17"/>
        <v>#VALUE!</v>
      </c>
      <c r="AG23" s="172" t="e">
        <f t="shared" si="18"/>
        <v>#VALUE!</v>
      </c>
      <c r="AH23" s="172" t="e">
        <f t="shared" si="19"/>
        <v>#VALUE!</v>
      </c>
      <c r="AI23" s="172" t="e">
        <f t="shared" si="20"/>
        <v>#VALUE!</v>
      </c>
      <c r="AJ23" s="172" t="e">
        <f t="shared" si="21"/>
        <v>#VALUE!</v>
      </c>
      <c r="AK23" s="172" t="e">
        <f t="shared" si="22"/>
        <v>#VALUE!</v>
      </c>
      <c r="AL23" s="172">
        <f t="shared" si="23"/>
        <v>0</v>
      </c>
    </row>
    <row r="24" spans="1:38" ht="23.25" customHeight="1" x14ac:dyDescent="0.15">
      <c r="A24" s="206">
        <f t="shared" si="24"/>
        <v>17</v>
      </c>
      <c r="B24" s="183"/>
      <c r="C24" s="184"/>
      <c r="D24" s="200" t="str">
        <f t="shared" si="25"/>
        <v/>
      </c>
      <c r="E24" s="198" t="str">
        <f t="shared" si="0"/>
        <v/>
      </c>
      <c r="F24" s="211" t="str">
        <f t="shared" si="26"/>
        <v/>
      </c>
      <c r="G24" s="190" t="str">
        <f t="shared" si="27"/>
        <v/>
      </c>
      <c r="H24" s="199" t="str">
        <f t="shared" si="4"/>
        <v/>
      </c>
      <c r="I24" s="191"/>
      <c r="J24" s="192">
        <f t="shared" si="1"/>
        <v>0</v>
      </c>
      <c r="K24" s="192">
        <f t="shared" si="5"/>
        <v>0</v>
      </c>
      <c r="L24" s="192">
        <f t="shared" si="6"/>
        <v>0</v>
      </c>
      <c r="M24" s="193">
        <f t="shared" si="7"/>
        <v>0</v>
      </c>
      <c r="N24" s="194">
        <f t="shared" si="8"/>
        <v>0</v>
      </c>
      <c r="O24" s="194">
        <f t="shared" si="9"/>
        <v>0</v>
      </c>
      <c r="P24" s="195">
        <f t="shared" si="10"/>
        <v>0</v>
      </c>
      <c r="Q24" s="195">
        <f t="shared" si="11"/>
        <v>0</v>
      </c>
      <c r="S24" s="178">
        <f t="shared" si="2"/>
        <v>0</v>
      </c>
      <c r="T24" s="217">
        <f t="shared" si="3"/>
        <v>0</v>
      </c>
      <c r="V24" s="123"/>
      <c r="W24" s="123"/>
      <c r="X24" s="123"/>
      <c r="Y24" s="123"/>
      <c r="AA24" s="172" t="e">
        <f t="shared" si="12"/>
        <v>#VALUE!</v>
      </c>
      <c r="AB24" s="172" t="e">
        <f t="shared" si="13"/>
        <v>#VALUE!</v>
      </c>
      <c r="AC24" s="173" t="e">
        <f t="shared" ca="1" si="14"/>
        <v>#VALUE!</v>
      </c>
      <c r="AD24" s="174">
        <f t="shared" ca="1" si="15"/>
        <v>44387</v>
      </c>
      <c r="AE24" s="173" t="e">
        <f t="shared" ca="1" si="16"/>
        <v>#VALUE!</v>
      </c>
      <c r="AF24" s="172" t="e">
        <f t="shared" si="17"/>
        <v>#VALUE!</v>
      </c>
      <c r="AG24" s="172" t="e">
        <f t="shared" si="18"/>
        <v>#VALUE!</v>
      </c>
      <c r="AH24" s="172" t="e">
        <f t="shared" si="19"/>
        <v>#VALUE!</v>
      </c>
      <c r="AI24" s="172" t="e">
        <f t="shared" si="20"/>
        <v>#VALUE!</v>
      </c>
      <c r="AJ24" s="172" t="e">
        <f t="shared" si="21"/>
        <v>#VALUE!</v>
      </c>
      <c r="AK24" s="172" t="e">
        <f t="shared" si="22"/>
        <v>#VALUE!</v>
      </c>
      <c r="AL24" s="172">
        <f t="shared" si="23"/>
        <v>0</v>
      </c>
    </row>
    <row r="25" spans="1:38" ht="23.25" customHeight="1" x14ac:dyDescent="0.15">
      <c r="A25" s="206">
        <f t="shared" si="24"/>
        <v>18</v>
      </c>
      <c r="B25" s="183"/>
      <c r="C25" s="184"/>
      <c r="D25" s="200" t="str">
        <f t="shared" si="25"/>
        <v/>
      </c>
      <c r="E25" s="198" t="str">
        <f t="shared" si="0"/>
        <v/>
      </c>
      <c r="F25" s="211" t="str">
        <f t="shared" si="26"/>
        <v/>
      </c>
      <c r="G25" s="190" t="str">
        <f t="shared" si="27"/>
        <v/>
      </c>
      <c r="H25" s="199" t="str">
        <f t="shared" si="4"/>
        <v/>
      </c>
      <c r="I25" s="191"/>
      <c r="J25" s="192">
        <f t="shared" si="1"/>
        <v>0</v>
      </c>
      <c r="K25" s="192">
        <f t="shared" si="5"/>
        <v>0</v>
      </c>
      <c r="L25" s="192">
        <f t="shared" si="6"/>
        <v>0</v>
      </c>
      <c r="M25" s="193">
        <f t="shared" si="7"/>
        <v>0</v>
      </c>
      <c r="N25" s="194">
        <f t="shared" si="8"/>
        <v>0</v>
      </c>
      <c r="O25" s="194">
        <f t="shared" si="9"/>
        <v>0</v>
      </c>
      <c r="P25" s="195">
        <f t="shared" si="10"/>
        <v>0</v>
      </c>
      <c r="Q25" s="195">
        <f t="shared" si="11"/>
        <v>0</v>
      </c>
      <c r="S25" s="178">
        <f t="shared" si="2"/>
        <v>0</v>
      </c>
      <c r="T25" s="217">
        <f t="shared" si="3"/>
        <v>0</v>
      </c>
      <c r="V25" s="123"/>
      <c r="W25" s="123"/>
      <c r="X25" s="123"/>
      <c r="Y25" s="123"/>
      <c r="AA25" s="172" t="e">
        <f t="shared" si="12"/>
        <v>#VALUE!</v>
      </c>
      <c r="AB25" s="172" t="e">
        <f t="shared" si="13"/>
        <v>#VALUE!</v>
      </c>
      <c r="AC25" s="173" t="e">
        <f t="shared" ca="1" si="14"/>
        <v>#VALUE!</v>
      </c>
      <c r="AD25" s="174">
        <f t="shared" ca="1" si="15"/>
        <v>44387</v>
      </c>
      <c r="AE25" s="173" t="e">
        <f t="shared" ca="1" si="16"/>
        <v>#VALUE!</v>
      </c>
      <c r="AF25" s="172" t="e">
        <f t="shared" si="17"/>
        <v>#VALUE!</v>
      </c>
      <c r="AG25" s="172" t="e">
        <f t="shared" si="18"/>
        <v>#VALUE!</v>
      </c>
      <c r="AH25" s="172" t="e">
        <f t="shared" si="19"/>
        <v>#VALUE!</v>
      </c>
      <c r="AI25" s="172" t="e">
        <f t="shared" si="20"/>
        <v>#VALUE!</v>
      </c>
      <c r="AJ25" s="172" t="e">
        <f t="shared" si="21"/>
        <v>#VALUE!</v>
      </c>
      <c r="AK25" s="172" t="e">
        <f t="shared" si="22"/>
        <v>#VALUE!</v>
      </c>
      <c r="AL25" s="172">
        <f t="shared" si="23"/>
        <v>0</v>
      </c>
    </row>
    <row r="26" spans="1:38" ht="23.25" customHeight="1" x14ac:dyDescent="0.15">
      <c r="A26" s="206">
        <f t="shared" si="24"/>
        <v>19</v>
      </c>
      <c r="B26" s="183"/>
      <c r="C26" s="184"/>
      <c r="D26" s="200" t="str">
        <f t="shared" si="25"/>
        <v/>
      </c>
      <c r="E26" s="198" t="str">
        <f t="shared" si="0"/>
        <v/>
      </c>
      <c r="F26" s="211" t="str">
        <f t="shared" si="26"/>
        <v/>
      </c>
      <c r="G26" s="190" t="str">
        <f t="shared" si="27"/>
        <v/>
      </c>
      <c r="H26" s="199" t="str">
        <f t="shared" si="4"/>
        <v/>
      </c>
      <c r="I26" s="191"/>
      <c r="J26" s="192">
        <f t="shared" si="1"/>
        <v>0</v>
      </c>
      <c r="K26" s="192">
        <f t="shared" si="5"/>
        <v>0</v>
      </c>
      <c r="L26" s="192">
        <f t="shared" si="6"/>
        <v>0</v>
      </c>
      <c r="M26" s="193">
        <f t="shared" si="7"/>
        <v>0</v>
      </c>
      <c r="N26" s="194">
        <f t="shared" si="8"/>
        <v>0</v>
      </c>
      <c r="O26" s="194">
        <f t="shared" si="9"/>
        <v>0</v>
      </c>
      <c r="P26" s="195">
        <f t="shared" si="10"/>
        <v>0</v>
      </c>
      <c r="Q26" s="195">
        <f t="shared" si="11"/>
        <v>0</v>
      </c>
      <c r="S26" s="178">
        <f t="shared" si="2"/>
        <v>0</v>
      </c>
      <c r="T26" s="217">
        <f t="shared" si="3"/>
        <v>0</v>
      </c>
      <c r="V26" s="123"/>
      <c r="W26" s="123"/>
      <c r="X26" s="123"/>
      <c r="Y26" s="123"/>
      <c r="AA26" s="172" t="e">
        <f t="shared" si="12"/>
        <v>#VALUE!</v>
      </c>
      <c r="AB26" s="172" t="e">
        <f t="shared" si="13"/>
        <v>#VALUE!</v>
      </c>
      <c r="AC26" s="173" t="e">
        <f t="shared" ca="1" si="14"/>
        <v>#VALUE!</v>
      </c>
      <c r="AD26" s="174">
        <f t="shared" ca="1" si="15"/>
        <v>44387</v>
      </c>
      <c r="AE26" s="173" t="e">
        <f t="shared" ca="1" si="16"/>
        <v>#VALUE!</v>
      </c>
      <c r="AF26" s="172" t="e">
        <f t="shared" si="17"/>
        <v>#VALUE!</v>
      </c>
      <c r="AG26" s="172" t="e">
        <f t="shared" si="18"/>
        <v>#VALUE!</v>
      </c>
      <c r="AH26" s="172" t="e">
        <f t="shared" si="19"/>
        <v>#VALUE!</v>
      </c>
      <c r="AI26" s="172" t="e">
        <f t="shared" si="20"/>
        <v>#VALUE!</v>
      </c>
      <c r="AJ26" s="172" t="e">
        <f t="shared" si="21"/>
        <v>#VALUE!</v>
      </c>
      <c r="AK26" s="172" t="e">
        <f t="shared" si="22"/>
        <v>#VALUE!</v>
      </c>
      <c r="AL26" s="172">
        <f t="shared" si="23"/>
        <v>0</v>
      </c>
    </row>
    <row r="27" spans="1:38" ht="23.25" customHeight="1" x14ac:dyDescent="0.15">
      <c r="A27" s="206">
        <f t="shared" si="24"/>
        <v>20</v>
      </c>
      <c r="B27" s="183"/>
      <c r="C27" s="184"/>
      <c r="D27" s="200" t="str">
        <f t="shared" si="25"/>
        <v/>
      </c>
      <c r="E27" s="198" t="str">
        <f t="shared" si="0"/>
        <v/>
      </c>
      <c r="F27" s="211" t="str">
        <f t="shared" si="26"/>
        <v/>
      </c>
      <c r="G27" s="190" t="str">
        <f t="shared" si="27"/>
        <v/>
      </c>
      <c r="H27" s="199" t="str">
        <f t="shared" si="4"/>
        <v/>
      </c>
      <c r="I27" s="191"/>
      <c r="J27" s="192">
        <f t="shared" si="1"/>
        <v>0</v>
      </c>
      <c r="K27" s="192">
        <f t="shared" si="5"/>
        <v>0</v>
      </c>
      <c r="L27" s="192">
        <f t="shared" si="6"/>
        <v>0</v>
      </c>
      <c r="M27" s="193">
        <f t="shared" si="7"/>
        <v>0</v>
      </c>
      <c r="N27" s="194">
        <f t="shared" si="8"/>
        <v>0</v>
      </c>
      <c r="O27" s="194">
        <f t="shared" si="9"/>
        <v>0</v>
      </c>
      <c r="P27" s="195">
        <f t="shared" si="10"/>
        <v>0</v>
      </c>
      <c r="Q27" s="195">
        <f t="shared" si="11"/>
        <v>0</v>
      </c>
      <c r="S27" s="178">
        <f t="shared" si="2"/>
        <v>0</v>
      </c>
      <c r="T27" s="217">
        <f t="shared" si="3"/>
        <v>0</v>
      </c>
      <c r="V27" s="123"/>
      <c r="W27" s="123"/>
      <c r="X27" s="123"/>
      <c r="Y27" s="123"/>
      <c r="AA27" s="172" t="e">
        <f t="shared" si="12"/>
        <v>#VALUE!</v>
      </c>
      <c r="AB27" s="172" t="e">
        <f t="shared" si="13"/>
        <v>#VALUE!</v>
      </c>
      <c r="AC27" s="173" t="e">
        <f t="shared" ca="1" si="14"/>
        <v>#VALUE!</v>
      </c>
      <c r="AD27" s="174">
        <f t="shared" ca="1" si="15"/>
        <v>44387</v>
      </c>
      <c r="AE27" s="173" t="e">
        <f t="shared" ca="1" si="16"/>
        <v>#VALUE!</v>
      </c>
      <c r="AF27" s="172" t="e">
        <f t="shared" si="17"/>
        <v>#VALUE!</v>
      </c>
      <c r="AG27" s="172" t="e">
        <f t="shared" si="18"/>
        <v>#VALUE!</v>
      </c>
      <c r="AH27" s="172" t="e">
        <f t="shared" si="19"/>
        <v>#VALUE!</v>
      </c>
      <c r="AI27" s="172" t="e">
        <f t="shared" si="20"/>
        <v>#VALUE!</v>
      </c>
      <c r="AJ27" s="172" t="e">
        <f t="shared" si="21"/>
        <v>#VALUE!</v>
      </c>
      <c r="AK27" s="172" t="e">
        <f t="shared" si="22"/>
        <v>#VALUE!</v>
      </c>
      <c r="AL27" s="172">
        <f t="shared" si="23"/>
        <v>0</v>
      </c>
    </row>
    <row r="28" spans="1:38" ht="23.25" customHeight="1" x14ac:dyDescent="0.15">
      <c r="A28" s="300" t="s">
        <v>522</v>
      </c>
      <c r="B28" s="300"/>
      <c r="C28" s="201">
        <f>COUNT(I8:I27)</f>
        <v>0</v>
      </c>
      <c r="D28" s="300" t="s">
        <v>523</v>
      </c>
      <c r="E28" s="300"/>
      <c r="F28" s="300"/>
      <c r="G28" s="300"/>
      <c r="H28" s="206"/>
      <c r="I28" s="196">
        <f>SUM(I8:I27)</f>
        <v>0</v>
      </c>
      <c r="J28" s="196">
        <f>SUM(J8:J27)</f>
        <v>0</v>
      </c>
      <c r="K28" s="196">
        <f>SUM(K8:K27)</f>
        <v>0</v>
      </c>
      <c r="L28" s="196">
        <f t="shared" si="6"/>
        <v>0</v>
      </c>
      <c r="M28" s="202"/>
      <c r="N28" s="196">
        <f>SUM(N8:N27)</f>
        <v>0</v>
      </c>
      <c r="O28" s="196">
        <f t="shared" ref="O28:Q28" si="28">SUM(O8:O27)</f>
        <v>0</v>
      </c>
      <c r="P28" s="196">
        <f t="shared" si="28"/>
        <v>0</v>
      </c>
      <c r="Q28" s="196">
        <f t="shared" si="28"/>
        <v>0</v>
      </c>
    </row>
    <row r="29" spans="1:38" x14ac:dyDescent="0.15">
      <c r="J29" s="207" t="s">
        <v>551</v>
      </c>
      <c r="K29" s="212"/>
      <c r="L29" s="212"/>
    </row>
    <row r="30" spans="1:38" x14ac:dyDescent="0.15">
      <c r="I30" s="181" t="s">
        <v>552</v>
      </c>
      <c r="J30" s="210">
        <f>J28-I28</f>
        <v>0</v>
      </c>
      <c r="K30" s="213"/>
      <c r="L30" s="213"/>
      <c r="N30" s="215"/>
    </row>
    <row r="31" spans="1:38" x14ac:dyDescent="0.15">
      <c r="N31" s="216"/>
    </row>
    <row r="32" spans="1:38" x14ac:dyDescent="0.15">
      <c r="N32" s="215"/>
    </row>
    <row r="34" spans="14:14" x14ac:dyDescent="0.15">
      <c r="N34" s="215"/>
    </row>
  </sheetData>
  <mergeCells count="27">
    <mergeCell ref="A28:B28"/>
    <mergeCell ref="D28:G28"/>
    <mergeCell ref="P6:P7"/>
    <mergeCell ref="Q6:Q7"/>
    <mergeCell ref="S6:S7"/>
    <mergeCell ref="A6:A7"/>
    <mergeCell ref="B6:B7"/>
    <mergeCell ref="C6:C7"/>
    <mergeCell ref="D6:E6"/>
    <mergeCell ref="F6:F7"/>
    <mergeCell ref="G6:G7"/>
    <mergeCell ref="T6:T7"/>
    <mergeCell ref="X6:X7"/>
    <mergeCell ref="Y6:Y7"/>
    <mergeCell ref="H6:H7"/>
    <mergeCell ref="I6:I7"/>
    <mergeCell ref="J6:J7"/>
    <mergeCell ref="L6:L7"/>
    <mergeCell ref="N6:N7"/>
    <mergeCell ref="O6:O7"/>
    <mergeCell ref="A4:B4"/>
    <mergeCell ref="E4:M4"/>
    <mergeCell ref="A1:I1"/>
    <mergeCell ref="P2:Q2"/>
    <mergeCell ref="A3:B3"/>
    <mergeCell ref="E3:F3"/>
    <mergeCell ref="H3:I3"/>
  </mergeCells>
  <phoneticPr fontId="2" type="noConversion"/>
  <conditionalFormatting sqref="AL8:AL27">
    <cfRule type="cellIs" dxfId="93" priority="10" operator="equal">
      <formula>13</formula>
    </cfRule>
    <cfRule type="cellIs" dxfId="92" priority="11" operator="equal">
      <formula>"고용허가체크"</formula>
    </cfRule>
  </conditionalFormatting>
  <conditionalFormatting sqref="AJ8:AJ27">
    <cfRule type="cellIs" dxfId="91" priority="9" operator="greaterThan">
      <formula>0</formula>
    </cfRule>
  </conditionalFormatting>
  <conditionalFormatting sqref="AK8:AK27 AB8:AB27">
    <cfRule type="cellIs" dxfId="90" priority="8" operator="equal">
      <formula>"주민오류"</formula>
    </cfRule>
  </conditionalFormatting>
  <conditionalFormatting sqref="AH8:AH27">
    <cfRule type="cellIs" dxfId="89" priority="7" operator="equal">
      <formula>"외국인"</formula>
    </cfRule>
  </conditionalFormatting>
  <conditionalFormatting sqref="AI8:AI27">
    <cfRule type="cellIs" dxfId="88" priority="6" operator="equal">
      <formula>"고용허가체크"</formula>
    </cfRule>
  </conditionalFormatting>
  <conditionalFormatting sqref="Q3">
    <cfRule type="cellIs" dxfId="87" priority="4" operator="equal">
      <formula>"사업자오류"</formula>
    </cfRule>
    <cfRule type="cellIs" dxfId="86" priority="5" operator="equal">
      <formula>"OK"</formula>
    </cfRule>
  </conditionalFormatting>
  <conditionalFormatting sqref="C9">
    <cfRule type="expression" priority="3">
      <formula>"COUNT(13)"</formula>
    </cfRule>
  </conditionalFormatting>
  <conditionalFormatting sqref="T8:T27">
    <cfRule type="cellIs" dxfId="85" priority="1" operator="greaterThan">
      <formula>0</formula>
    </cfRule>
    <cfRule type="cellIs" dxfId="84" priority="2" operator="lessThan">
      <formula>0</formula>
    </cfRule>
  </conditionalFormatting>
  <pageMargins left="0.31496062992125984" right="0.31496062992125984" top="0.55118110236220474" bottom="0.35433070866141736" header="0.31496062992125984" footer="0.31496062992125984"/>
  <pageSetup paperSize="9"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5537" r:id="rId4" name="Group Box 1">
              <controlPr defaultSize="0" autoFill="0" autoPict="0">
                <anchor moveWithCells="1">
                  <from>
                    <xdr:col>9</xdr:col>
                    <xdr:colOff>47625</xdr:colOff>
                    <xdr:row>1</xdr:row>
                    <xdr:rowOff>0</xdr:rowOff>
                  </from>
                  <to>
                    <xdr:col>10</xdr:col>
                    <xdr:colOff>466725</xdr:colOff>
                    <xdr:row>2</xdr:row>
                    <xdr:rowOff>219075</xdr:rowOff>
                  </to>
                </anchor>
              </controlPr>
            </control>
          </mc:Choice>
        </mc:AlternateContent>
        <mc:AlternateContent xmlns:mc="http://schemas.openxmlformats.org/markup-compatibility/2006">
          <mc:Choice Requires="x14">
            <control shapeId="65538" r:id="rId5" name="Option Button 2">
              <controlPr defaultSize="0" autoFill="0" autoLine="0" autoPict="0">
                <anchor moveWithCells="1">
                  <from>
                    <xdr:col>9</xdr:col>
                    <xdr:colOff>171450</xdr:colOff>
                    <xdr:row>1</xdr:row>
                    <xdr:rowOff>104775</xdr:rowOff>
                  </from>
                  <to>
                    <xdr:col>9</xdr:col>
                    <xdr:colOff>762000</xdr:colOff>
                    <xdr:row>2</xdr:row>
                    <xdr:rowOff>142875</xdr:rowOff>
                  </to>
                </anchor>
              </controlPr>
            </control>
          </mc:Choice>
        </mc:AlternateContent>
        <mc:AlternateContent xmlns:mc="http://schemas.openxmlformats.org/markup-compatibility/2006">
          <mc:Choice Requires="x14">
            <control shapeId="65539" r:id="rId6" name="Option Button 3">
              <controlPr defaultSize="0" autoFill="0" autoLine="0" autoPict="0">
                <anchor moveWithCells="1">
                  <from>
                    <xdr:col>9</xdr:col>
                    <xdr:colOff>866775</xdr:colOff>
                    <xdr:row>1</xdr:row>
                    <xdr:rowOff>114300</xdr:rowOff>
                  </from>
                  <to>
                    <xdr:col>10</xdr:col>
                    <xdr:colOff>371475</xdr:colOff>
                    <xdr:row>2</xdr:row>
                    <xdr:rowOff>152400</xdr:rowOff>
                  </to>
                </anchor>
              </controlPr>
            </control>
          </mc:Choice>
        </mc:AlternateContent>
        <mc:AlternateContent xmlns:mc="http://schemas.openxmlformats.org/markup-compatibility/2006">
          <mc:Choice Requires="x14">
            <control shapeId="65540" r:id="rId7" name="Group Box 4">
              <controlPr defaultSize="0" autoFill="0" autoPict="0">
                <anchor moveWithCells="1">
                  <from>
                    <xdr:col>18</xdr:col>
                    <xdr:colOff>66675</xdr:colOff>
                    <xdr:row>0</xdr:row>
                    <xdr:rowOff>152400</xdr:rowOff>
                  </from>
                  <to>
                    <xdr:col>22</xdr:col>
                    <xdr:colOff>1190625</xdr:colOff>
                    <xdr:row>3</xdr:row>
                    <xdr:rowOff>47625</xdr:rowOff>
                  </to>
                </anchor>
              </controlPr>
            </control>
          </mc:Choice>
        </mc:AlternateContent>
        <mc:AlternateContent xmlns:mc="http://schemas.openxmlformats.org/markup-compatibility/2006">
          <mc:Choice Requires="x14">
            <control shapeId="65541" r:id="rId8" name="Option Button 5">
              <controlPr defaultSize="0" autoFill="0" autoLine="0" autoPict="0">
                <anchor moveWithCells="1">
                  <from>
                    <xdr:col>18</xdr:col>
                    <xdr:colOff>133350</xdr:colOff>
                    <xdr:row>1</xdr:row>
                    <xdr:rowOff>76200</xdr:rowOff>
                  </from>
                  <to>
                    <xdr:col>18</xdr:col>
                    <xdr:colOff>1000125</xdr:colOff>
                    <xdr:row>2</xdr:row>
                    <xdr:rowOff>114300</xdr:rowOff>
                  </to>
                </anchor>
              </controlPr>
            </control>
          </mc:Choice>
        </mc:AlternateContent>
        <mc:AlternateContent xmlns:mc="http://schemas.openxmlformats.org/markup-compatibility/2006">
          <mc:Choice Requires="x14">
            <control shapeId="65542" r:id="rId9" name="Option Button 6">
              <controlPr defaultSize="0" autoFill="0" autoLine="0" autoPict="0">
                <anchor moveWithCells="1">
                  <from>
                    <xdr:col>18</xdr:col>
                    <xdr:colOff>1114425</xdr:colOff>
                    <xdr:row>1</xdr:row>
                    <xdr:rowOff>76200</xdr:rowOff>
                  </from>
                  <to>
                    <xdr:col>19</xdr:col>
                    <xdr:colOff>666750</xdr:colOff>
                    <xdr:row>2</xdr:row>
                    <xdr:rowOff>114300</xdr:rowOff>
                  </to>
                </anchor>
              </controlPr>
            </control>
          </mc:Choice>
        </mc:AlternateContent>
        <mc:AlternateContent xmlns:mc="http://schemas.openxmlformats.org/markup-compatibility/2006">
          <mc:Choice Requires="x14">
            <control shapeId="65543" r:id="rId10" name="Option Button 7">
              <controlPr defaultSize="0" autoFill="0" autoLine="0" autoPict="0">
                <anchor moveWithCells="1">
                  <from>
                    <xdr:col>20</xdr:col>
                    <xdr:colOff>57150</xdr:colOff>
                    <xdr:row>1</xdr:row>
                    <xdr:rowOff>76200</xdr:rowOff>
                  </from>
                  <to>
                    <xdr:col>21</xdr:col>
                    <xdr:colOff>238125</xdr:colOff>
                    <xdr:row>2</xdr:row>
                    <xdr:rowOff>114300</xdr:rowOff>
                  </to>
                </anchor>
              </controlPr>
            </control>
          </mc:Choice>
        </mc:AlternateContent>
        <mc:AlternateContent xmlns:mc="http://schemas.openxmlformats.org/markup-compatibility/2006">
          <mc:Choice Requires="x14">
            <control shapeId="65544" r:id="rId11" name="Option Button 8">
              <controlPr defaultSize="0" autoFill="0" autoLine="0" autoPict="0">
                <anchor moveWithCells="1">
                  <from>
                    <xdr:col>21</xdr:col>
                    <xdr:colOff>390525</xdr:colOff>
                    <xdr:row>1</xdr:row>
                    <xdr:rowOff>76200</xdr:rowOff>
                  </from>
                  <to>
                    <xdr:col>22</xdr:col>
                    <xdr:colOff>114300</xdr:colOff>
                    <xdr:row>2</xdr:row>
                    <xdr:rowOff>114300</xdr:rowOff>
                  </to>
                </anchor>
              </controlPr>
            </control>
          </mc:Choice>
        </mc:AlternateContent>
        <mc:AlternateContent xmlns:mc="http://schemas.openxmlformats.org/markup-compatibility/2006">
          <mc:Choice Requires="x14">
            <control shapeId="65545" r:id="rId12" name="Option Button 9">
              <controlPr defaultSize="0" autoFill="0" autoLine="0" autoPict="0">
                <anchor moveWithCells="1">
                  <from>
                    <xdr:col>22</xdr:col>
                    <xdr:colOff>209550</xdr:colOff>
                    <xdr:row>1</xdr:row>
                    <xdr:rowOff>76200</xdr:rowOff>
                  </from>
                  <to>
                    <xdr:col>22</xdr:col>
                    <xdr:colOff>1076325</xdr:colOff>
                    <xdr:row>2</xdr:row>
                    <xdr:rowOff>114300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L34"/>
  <sheetViews>
    <sheetView showGridLines="0" workbookViewId="0">
      <selection activeCell="B8" sqref="B8"/>
    </sheetView>
  </sheetViews>
  <sheetFormatPr defaultRowHeight="13.5" x14ac:dyDescent="0.15"/>
  <cols>
    <col min="1" max="1" width="4.75" bestFit="1" customWidth="1"/>
    <col min="3" max="3" width="15.5" customWidth="1"/>
    <col min="4" max="4" width="7.875" customWidth="1"/>
    <col min="5" max="5" width="9.375" customWidth="1"/>
    <col min="6" max="7" width="11.5" customWidth="1"/>
    <col min="8" max="8" width="4.75" customWidth="1"/>
    <col min="9" max="9" width="12.375" customWidth="1"/>
    <col min="10" max="12" width="14.25" customWidth="1"/>
    <col min="13" max="13" width="7.5" customWidth="1"/>
    <col min="14" max="14" width="10.125" bestFit="1" customWidth="1"/>
    <col min="15" max="15" width="11" bestFit="1" customWidth="1"/>
    <col min="16" max="16" width="10.125" bestFit="1" customWidth="1"/>
    <col min="17" max="17" width="12.75" customWidth="1"/>
    <col min="19" max="19" width="17.25" customWidth="1"/>
    <col min="20" max="20" width="10.125" bestFit="1" customWidth="1"/>
    <col min="22" max="22" width="15" customWidth="1"/>
    <col min="23" max="23" width="28.375" customWidth="1"/>
    <col min="25" max="26" width="21.875" customWidth="1"/>
    <col min="30" max="30" width="11.625" bestFit="1" customWidth="1"/>
    <col min="31" max="31" width="16.125" bestFit="1" customWidth="1"/>
    <col min="33" max="33" width="10.5" bestFit="1" customWidth="1"/>
    <col min="35" max="35" width="9.75" bestFit="1" customWidth="1"/>
    <col min="38" max="38" width="12.5" bestFit="1" customWidth="1"/>
  </cols>
  <sheetData>
    <row r="1" spans="1:38" ht="27" x14ac:dyDescent="0.15">
      <c r="A1" s="297" t="s">
        <v>553</v>
      </c>
      <c r="B1" s="297"/>
      <c r="C1" s="297"/>
      <c r="D1" s="297"/>
      <c r="E1" s="297"/>
      <c r="F1" s="297"/>
      <c r="G1" s="297"/>
      <c r="H1" s="297"/>
      <c r="I1" s="297"/>
    </row>
    <row r="2" spans="1:38" x14ac:dyDescent="0.15">
      <c r="A2" s="101" t="s">
        <v>517</v>
      </c>
      <c r="P2" s="293" t="s">
        <v>531</v>
      </c>
      <c r="Q2" s="293"/>
    </row>
    <row r="3" spans="1:38" ht="20.25" customHeight="1" x14ac:dyDescent="0.15">
      <c r="A3" s="286" t="s">
        <v>518</v>
      </c>
      <c r="B3" s="286"/>
      <c r="C3" s="183" t="str">
        <f>기본입력사항!$B$3</f>
        <v>조세실</v>
      </c>
      <c r="D3" s="208" t="s">
        <v>519</v>
      </c>
      <c r="E3" s="307" t="str">
        <f>기본입력사항!$D$3</f>
        <v>주황규</v>
      </c>
      <c r="F3" s="307"/>
      <c r="G3" s="208" t="s">
        <v>520</v>
      </c>
      <c r="H3" s="308">
        <f>G8</f>
        <v>44500</v>
      </c>
      <c r="I3" s="308"/>
      <c r="N3" s="159">
        <v>1</v>
      </c>
      <c r="P3" s="181">
        <f>IF(10-MOD(MID(C4,1,1)*1+MID(C4,2,1)*3+MID(C4,3,1)*7+MID(C4,4,1)*1+MID(C4,5,1)*3+MID(C4,6,1)*7+MID(C4,7,1)*1+MID(C4,8,1)*3+INT((MID(C4,9,1)*5)/10)+MOD(MID(C4,9,1)*5,10),10)=10,0,10-MOD(MID(C4,1,1)*1+MID(C4,2,1)*3+MID(C4,3,1)*7+MID(C4,4,1)*1+MID(C4,5,1)*3+MID(C4,6,1)*7+MID(C4,7,1)*1+MID(C4,8,1)*3+INT((MID(C4,9,1)*5)/10)+MOD(MID(C4,9,1)*5,10),10))</f>
        <v>7</v>
      </c>
      <c r="Q3" s="203" t="str">
        <f>IF(INT(MID(C4,10,1))=P3,"OK","사업자오류")</f>
        <v>OK</v>
      </c>
      <c r="R3" s="181">
        <v>1</v>
      </c>
    </row>
    <row r="4" spans="1:38" ht="20.25" customHeight="1" x14ac:dyDescent="0.15">
      <c r="A4" s="284" t="s">
        <v>112</v>
      </c>
      <c r="B4" s="303"/>
      <c r="C4" s="182">
        <f>기본입력사항!$B$4</f>
        <v>3128512347</v>
      </c>
      <c r="D4" s="186" t="s">
        <v>530</v>
      </c>
      <c r="E4" s="304" t="str">
        <f>기본입력사항!$D$4</f>
        <v>충남 천안시 서북구 오성로 103,6층 두정동 청풍프라자</v>
      </c>
      <c r="F4" s="305"/>
      <c r="G4" s="305"/>
      <c r="H4" s="305"/>
      <c r="I4" s="305"/>
      <c r="J4" s="305"/>
      <c r="K4" s="305"/>
      <c r="L4" s="305"/>
      <c r="M4" s="306"/>
    </row>
    <row r="5" spans="1:38" x14ac:dyDescent="0.15">
      <c r="I5" s="238" t="s">
        <v>601</v>
      </c>
    </row>
    <row r="6" spans="1:38" ht="18" customHeight="1" x14ac:dyDescent="0.15">
      <c r="A6" s="286" t="s">
        <v>509</v>
      </c>
      <c r="B6" s="286" t="s">
        <v>510</v>
      </c>
      <c r="C6" s="286" t="s">
        <v>76</v>
      </c>
      <c r="D6" s="286" t="s">
        <v>213</v>
      </c>
      <c r="E6" s="286"/>
      <c r="F6" s="282" t="s">
        <v>516</v>
      </c>
      <c r="G6" s="282" t="s">
        <v>515</v>
      </c>
      <c r="H6" s="282" t="s">
        <v>528</v>
      </c>
      <c r="I6" s="286" t="s">
        <v>399</v>
      </c>
      <c r="J6" s="296" t="s">
        <v>527</v>
      </c>
      <c r="K6" s="209" t="s">
        <v>565</v>
      </c>
      <c r="L6" s="301" t="s">
        <v>566</v>
      </c>
      <c r="M6" s="208" t="s">
        <v>512</v>
      </c>
      <c r="N6" s="286" t="s">
        <v>404</v>
      </c>
      <c r="O6" s="286" t="s">
        <v>405</v>
      </c>
      <c r="P6" s="286" t="s">
        <v>513</v>
      </c>
      <c r="Q6" s="286" t="s">
        <v>514</v>
      </c>
      <c r="S6" s="292" t="s">
        <v>521</v>
      </c>
      <c r="T6" s="298" t="s">
        <v>406</v>
      </c>
      <c r="V6" s="204" t="s">
        <v>554</v>
      </c>
      <c r="W6" s="204" t="s">
        <v>554</v>
      </c>
      <c r="X6" s="279" t="s">
        <v>526</v>
      </c>
      <c r="Y6" s="280" t="s">
        <v>508</v>
      </c>
      <c r="AA6" s="170" t="s">
        <v>507</v>
      </c>
      <c r="AB6" s="170"/>
      <c r="AC6" s="170"/>
      <c r="AD6" s="170"/>
      <c r="AE6" s="170"/>
      <c r="AF6" s="170"/>
      <c r="AG6" s="170"/>
      <c r="AH6" s="170"/>
      <c r="AI6" s="170"/>
      <c r="AJ6" s="170"/>
      <c r="AK6" s="170"/>
      <c r="AL6" s="170"/>
    </row>
    <row r="7" spans="1:38" s="175" customFormat="1" ht="18" customHeight="1" x14ac:dyDescent="0.15">
      <c r="A7" s="286"/>
      <c r="B7" s="286"/>
      <c r="C7" s="286"/>
      <c r="D7" s="208" t="s">
        <v>567</v>
      </c>
      <c r="E7" s="208" t="s">
        <v>511</v>
      </c>
      <c r="F7" s="283"/>
      <c r="G7" s="283"/>
      <c r="H7" s="283"/>
      <c r="I7" s="286"/>
      <c r="J7" s="286"/>
      <c r="K7" s="214">
        <v>0.6</v>
      </c>
      <c r="L7" s="302"/>
      <c r="M7" s="179">
        <v>0.2</v>
      </c>
      <c r="N7" s="286"/>
      <c r="O7" s="286"/>
      <c r="P7" s="286"/>
      <c r="Q7" s="286"/>
      <c r="S7" s="293"/>
      <c r="T7" s="299"/>
      <c r="V7" s="205" t="s">
        <v>525</v>
      </c>
      <c r="W7" s="205" t="s">
        <v>524</v>
      </c>
      <c r="X7" s="280"/>
      <c r="Y7" s="280"/>
      <c r="Z7"/>
      <c r="AA7" s="171" t="s">
        <v>448</v>
      </c>
      <c r="AB7" s="171" t="s">
        <v>449</v>
      </c>
      <c r="AC7" s="171" t="s">
        <v>450</v>
      </c>
      <c r="AD7" s="171" t="s">
        <v>451</v>
      </c>
      <c r="AE7" s="171" t="s">
        <v>452</v>
      </c>
      <c r="AF7" s="171" t="s">
        <v>453</v>
      </c>
      <c r="AG7" s="171" t="s">
        <v>454</v>
      </c>
      <c r="AH7" s="171" t="s">
        <v>455</v>
      </c>
      <c r="AI7" s="171" t="s">
        <v>456</v>
      </c>
      <c r="AJ7" s="171" t="s">
        <v>457</v>
      </c>
      <c r="AK7" s="171" t="s">
        <v>458</v>
      </c>
      <c r="AL7" s="171" t="s">
        <v>459</v>
      </c>
    </row>
    <row r="8" spans="1:38" ht="23.25" customHeight="1" x14ac:dyDescent="0.15">
      <c r="A8" s="206">
        <v>1</v>
      </c>
      <c r="B8" s="183"/>
      <c r="C8" s="184"/>
      <c r="D8" s="183">
        <v>76</v>
      </c>
      <c r="E8" s="198" t="str">
        <f t="shared" ref="E8:E27" si="0">IF(D8="","",VLOOKUP(D8,종목,2))</f>
        <v>계약의 위약 또는 해약으로 인하여 받는 위약금과 배상금 중 주택입주지체상금(이하 "주택입주지체상금"이라고 함)</v>
      </c>
      <c r="F8" s="188">
        <v>44470</v>
      </c>
      <c r="G8" s="189">
        <f>IF(F8="","",CHOOSE(R3,EOMONTH(F8,0),EOMONTH(F8,0)+5,EOMONTH(F8,0)+10,EOMONTH(F8,0)+15,EOMONTH(F8,0)+20))</f>
        <v>44500</v>
      </c>
      <c r="H8" s="199" t="str">
        <f>TEXT(G8,"aaa")</f>
        <v>일</v>
      </c>
      <c r="I8" s="191"/>
      <c r="J8" s="192">
        <f t="shared" ref="J8:J27" si="1">IF(OR($N$3=1,I8&lt;=250000),I8,TRUNC(I8/91.2%,-1))</f>
        <v>0</v>
      </c>
      <c r="K8" s="192">
        <f>J8*$K$7</f>
        <v>0</v>
      </c>
      <c r="L8" s="192">
        <f>J8-K8</f>
        <v>0</v>
      </c>
      <c r="M8" s="193">
        <f>IF(L8&lt;=50000,0%,$M$7)</f>
        <v>0</v>
      </c>
      <c r="N8" s="194">
        <f>IF(J8&gt;250000,TRUNC(L8*M8,-1),0)</f>
        <v>0</v>
      </c>
      <c r="O8" s="194">
        <f>TRUNC(N8*10%,-1)</f>
        <v>0</v>
      </c>
      <c r="P8" s="195">
        <f>SUM(N8:O8)</f>
        <v>0</v>
      </c>
      <c r="Q8" s="195">
        <f>J8-P8</f>
        <v>0</v>
      </c>
      <c r="S8" s="178">
        <f t="shared" ref="S8:S27" si="2">IF($N$3=2,J8-(Q8-I8),0)</f>
        <v>0</v>
      </c>
      <c r="T8" s="217">
        <f t="shared" ref="T8:T27" si="3">IF($N$3=2,S8-J8,0)</f>
        <v>0</v>
      </c>
      <c r="V8" s="123"/>
      <c r="W8" s="123"/>
      <c r="X8" s="123"/>
      <c r="Y8" s="123"/>
      <c r="AA8" s="172" t="e">
        <f>IF(LEN(CLEAN(C8))=10,IF(AND(VALUE(MID(C8,4,1))&gt;=1,VALUE(MID(C8,4,1))&lt;=4),MOD(11-MOD(0*2+0*3+0*4+MID(C8,1,1)*5+MID(C8,2,1)*6+MID(C8,3,1)*7+MID(C8,4,1)*8+MID(C8,5,1)*9+MID(C8,6,1)*2+MID(C8,7,1)*3+MID(C8,8,1)*4+MID(C8,9,1)*5,11),10),IF(AND(VALUE(MID(C8,4,1))&gt;=5,VALUE(MID(C8,4,1))&lt;=8),MOD(11-MOD(0*2+0*3+0*4+MID(C8,1,1)*5+MID(C8,2,1)*6+MID(C8,3,1)*7+MID(C8,4,1)*8+MID(C8,5,1)*9+MID(C8,6,1)*2+MID(C8,7,1)*3+MID(C8,8,1)*4+MID(C8,9,1)*5,11),10),"오류")),IF(LEN(CLEAN(C8))=11,IF(AND(VALUE(MID(C8,5,1))&gt;=1,VALUE(MID(C8,5,1))&lt;=4),MOD(11-MOD(0*2+0*3+MID(C8,1,1)*4+MID(C8,2,1)*5+MID(C8,3,1)*6+MID(C8,4,1)*7+MID(C8,5,1)*8+MID(C8,6,1)*9+MID(C8,7,1)*2+MID(C8,8,1)*3+MID(C8,9,1)*4+MID(C8,10,1)*5,11),10),IF(AND(VALUE(MID(C8,5,1))&gt;=5,VALUE(MID(C8,5,1))&lt;=8),MOD(11-MOD(0*2+0*3+MID(C8,1,1)*4+MID(C8,2,1)*5+MID(C8,3,1)*6+MID(C8,4,1)*7+MID(C8,5,1)*8+MID(C8,6,1)*9+MID(C8,7,1)*2+MID(C8,8,1)*3+MID(C8,9,1)*4+MID(C8,10,1)*5,11),10),"오류")),IF(LEN(CLEAN(C8))=12,IF(AND(VALUE(MID(C8,6,1))&gt;=1,VALUE(MID(C8,6,1))&lt;=4),MOD(11-MOD(0*2+MID(C8,1,1)*3+MID(C8,2,1)*4+MID(C8,3,1)*5+MID(C8,4,1)*6+MID(C8,5,1)*7+MID(C8,6,1)*8+MID(C8,7,1)*9+MID(C8,8,1)*2+MID(C8,9,1)*3+MID(C8,10,1)*4+MID(C8,11,1)*5,11),10),IF(AND(VALUE(MID(C8,7,1))&gt;=5,VALUE(MID(C8,7,1))&lt;=8),MOD(11-MOD(0*2+MID(C8,1,1)*3+MID(C8,2,1)*4+MID(C8,3,1)*5+MID(C8,4,1)*6+MID(C8,5,1)*7+MID(C8,6,1)*8+MID(C8,7,1)*9+MID(C8,8,1)*2+MID(C8,9,1)*3+MID(C8,10,1)*4+MID(C8,11,1)*5,11),10),"오류")),IF(AND(VALUE(MID(C8,7,1))&gt;=1,VALUE(MID(C8,7,1))&lt;=4),MOD(11-MOD(MID(C8,1,1)*2+MID(C8,2,1)*3+MID(C8,3,1)*4+MID(C8,4,1)*5+MID(C8,5,1)*6+MID(C8,6,1)*7+MID(C8,7,1)*8+MID(C8,8,1)*9+MID(C8,9,1)*2+MID(C8,10,1)*3+MID(C8,11,1)*4+MID(C8,12,1)*5,11),10),IF(AND(VALUE(MID(C8,7,1))&gt;=5,VALUE(MID(C8,7,1))&lt;=8),IF(LEN(CLEAN(C8))=12,MOD(MOD(11-MOD(0*2+MID(C8,1,1)*3+MID(C8,2,1)*4+MID(C8,3,1)*5+MID(C8,4,1)*6+MID(C8,5,1)*7+MID(C8,6,1)*8+MID(C8,7,1)*9+MID(C8,8,1)*2+MID(C8,9,1)*3+MID(C8,10,1)*4+MID(C8,11,1)*5,11),10)+2,10),MOD(MOD(11-MOD(MID(C8,1,1)*2+MID(C8,2,1)*3+MID(C8,3,1)*4+MID(C8,4,1)*5+MID(C8,5,1)*6+MID(C8,6,1)*7+MID(C8,7,1)*8+MID(C8,8,1)*9+MID(C8,9,1)*2+MID(C8,10,1)*3+MID(C8,11,1)*4+MID(C8,12,1)*5,11),10)+2,10)))))))</f>
        <v>#VALUE!</v>
      </c>
      <c r="AB8" s="172" t="e">
        <f>IF(INT(RIGHT(C8,1))=AA8,"OK","주민오류")</f>
        <v>#VALUE!</v>
      </c>
      <c r="AC8" s="173" t="e">
        <f ca="1">DATEDIF(IF(OR(MID(C8,LEN(CLEAN(C8))-6,1)&lt;="2",MID(C8,LEN(CLEAN(C8))-6,1)="5",MID(C8,LEN(CLEAN(C8))-6,1)="6"),DATE(MID(C8,1,2),MID(C8,3,2),MID(C8,5,2)),CHOOSE(14-LEN(CLEAN(C8)), DATE(MID(C8,1,2)+100,MID(C8,3,2),MID(C8,5,2)), DATE(MID(C8,1,1)+100,MID(C8,2,2),MID(C8,4,2)),DATE(2000,MID(C8,1,2),MID(C8,3,2)),DATE(2000,MID(C8,1,1),MID(C8,2,2)))),TODAY(),"y")</f>
        <v>#VALUE!</v>
      </c>
      <c r="AD8" s="174">
        <f ca="1">TODAY()</f>
        <v>44387</v>
      </c>
      <c r="AE8" s="173" t="e">
        <f ca="1">DATEDIF(IF(OR(MID(C8,LEN(CLEAN(C8))-6,1)&lt;="2",MID(C8,LEN(CLEAN(C8))-6,1)="5",MID(C8,LEN(CLEAN(C8))-6,1)="6"),DATE(MID(C8,1,2),MID(C8,3,2),MID(C8,5,2)),CHOOSE(14-LEN(CLEAN(C8)), DATE(MID(C8,1,2)+100,MID(C8,3,2),MID(C8,5,2)), DATE(MID(C8,1,1)+100,MID(C8,2,2),MID(C8,4,2)),DATE(2000,MID(C8,1,2),MID(C8,3,2)),DATE(2000,MID(C8,1,1),MID(C8,2,2)))),AD8,"y")</f>
        <v>#VALUE!</v>
      </c>
      <c r="AF8" s="172" t="e">
        <f>CHOOSE(14-LEN(CLEAN(C8)),CHOOSE(MID(C8,7,1),"남","여","남","여","남","여","남","여","남","여"),CHOOSE(MID(C8,6,1),"남","여","남","여","남","여","남","여","남","여"),CHOOSE(MID(C8,5,1),"남","여","남","여","남","여","남","여","남","여"),CHOOSE(MID(C8,4,1),"남","여","남","여","남","여","남","여","남","여"),CHOOSE(MID(C8,3,1),"남","여","남","여","남","여","남","여","남","여"))</f>
        <v>#VALUE!</v>
      </c>
      <c r="AG8" s="172" t="e">
        <f>CHOOSE(14-LEN(CLEAN(C8)),MID(C8,7,1),MID(C8,6,1),MID(C8,5,1),MID(C8,4,1))</f>
        <v>#VALUE!</v>
      </c>
      <c r="AH8" s="172" t="e">
        <f>CHOOSE(AG8,"내국인","내국인","내국인","내국인","외국인","외국인","외국인","외국인")</f>
        <v>#VALUE!</v>
      </c>
      <c r="AI8" s="172" t="e">
        <f>IF(AH8="외국인","고용허가체크","")</f>
        <v>#VALUE!</v>
      </c>
      <c r="AJ8" s="172" t="e">
        <f>IF(LEN(CLEAN(C8))=12,MOD(MID(C8,7,1)*10+MID(C8,8,1),2),MOD(MID(C8,8,1)*10+MID(C8,9,1),2))</f>
        <v>#VALUE!</v>
      </c>
      <c r="AK8" s="172" t="e">
        <f>IF(AJ8=0,"OK","")</f>
        <v>#VALUE!</v>
      </c>
      <c r="AL8" s="172">
        <f>LEN(CLEAN(C8))</f>
        <v>0</v>
      </c>
    </row>
    <row r="9" spans="1:38" ht="23.25" customHeight="1" x14ac:dyDescent="0.15">
      <c r="A9" s="206">
        <f>A8+1</f>
        <v>2</v>
      </c>
      <c r="B9" s="183"/>
      <c r="C9" s="184"/>
      <c r="D9" s="200" t="str">
        <f>IF(B9="","",$D$8)</f>
        <v/>
      </c>
      <c r="E9" s="198" t="str">
        <f t="shared" si="0"/>
        <v/>
      </c>
      <c r="F9" s="211" t="str">
        <f>IF(B9="","",$F$8)</f>
        <v/>
      </c>
      <c r="G9" s="190" t="str">
        <f>IF(B9="","",$G$8)</f>
        <v/>
      </c>
      <c r="H9" s="199" t="str">
        <f t="shared" ref="H9:H27" si="4">TEXT(G9,"aaa")</f>
        <v/>
      </c>
      <c r="I9" s="191"/>
      <c r="J9" s="192">
        <f t="shared" si="1"/>
        <v>0</v>
      </c>
      <c r="K9" s="192">
        <f t="shared" ref="K9:K27" si="5">J9*$K$7</f>
        <v>0</v>
      </c>
      <c r="L9" s="192">
        <f t="shared" ref="L9:L28" si="6">J9-K9</f>
        <v>0</v>
      </c>
      <c r="M9" s="193">
        <f t="shared" ref="M9:M27" si="7">IF(L9&lt;=50000,0%,$M$7)</f>
        <v>0</v>
      </c>
      <c r="N9" s="194">
        <f t="shared" ref="N9:N27" si="8">IF(J9&gt;250000,TRUNC(L9*M9,-1),0)</f>
        <v>0</v>
      </c>
      <c r="O9" s="194">
        <f t="shared" ref="O9:O27" si="9">TRUNC(N9*10%,-1)</f>
        <v>0</v>
      </c>
      <c r="P9" s="195">
        <f t="shared" ref="P9:P27" si="10">SUM(N9:O9)</f>
        <v>0</v>
      </c>
      <c r="Q9" s="195">
        <f t="shared" ref="Q9:Q27" si="11">J9-P9</f>
        <v>0</v>
      </c>
      <c r="S9" s="178">
        <f t="shared" si="2"/>
        <v>0</v>
      </c>
      <c r="T9" s="217">
        <f t="shared" si="3"/>
        <v>0</v>
      </c>
      <c r="V9" s="123"/>
      <c r="W9" s="123"/>
      <c r="X9" s="123"/>
      <c r="Y9" s="123"/>
      <c r="AA9" s="172" t="e">
        <f t="shared" ref="AA9:AA27" si="12">IF(LEN(CLEAN(C9))=10,IF(AND(VALUE(MID(C9,4,1))&gt;=1,VALUE(MID(C9,4,1))&lt;=4),MOD(11-MOD(0*2+0*3+0*4+MID(C9,1,1)*5+MID(C9,2,1)*6+MID(C9,3,1)*7+MID(C9,4,1)*8+MID(C9,5,1)*9+MID(C9,6,1)*2+MID(C9,7,1)*3+MID(C9,8,1)*4+MID(C9,9,1)*5,11),10),IF(AND(VALUE(MID(C9,4,1))&gt;=5,VALUE(MID(C9,4,1))&lt;=8),MOD(11-MOD(0*2+0*3+0*4+MID(C9,1,1)*5+MID(C9,2,1)*6+MID(C9,3,1)*7+MID(C9,4,1)*8+MID(C9,5,1)*9+MID(C9,6,1)*2+MID(C9,7,1)*3+MID(C9,8,1)*4+MID(C9,9,1)*5,11),10),"오류")),IF(LEN(CLEAN(C9))=11,IF(AND(VALUE(MID(C9,5,1))&gt;=1,VALUE(MID(C9,5,1))&lt;=4),MOD(11-MOD(0*2+0*3+MID(C9,1,1)*4+MID(C9,2,1)*5+MID(C9,3,1)*6+MID(C9,4,1)*7+MID(C9,5,1)*8+MID(C9,6,1)*9+MID(C9,7,1)*2+MID(C9,8,1)*3+MID(C9,9,1)*4+MID(C9,10,1)*5,11),10),IF(AND(VALUE(MID(C9,5,1))&gt;=5,VALUE(MID(C9,5,1))&lt;=8),MOD(11-MOD(0*2+0*3+MID(C9,1,1)*4+MID(C9,2,1)*5+MID(C9,3,1)*6+MID(C9,4,1)*7+MID(C9,5,1)*8+MID(C9,6,1)*9+MID(C9,7,1)*2+MID(C9,8,1)*3+MID(C9,9,1)*4+MID(C9,10,1)*5,11),10),"오류")),IF(LEN(CLEAN(C9))=12,IF(AND(VALUE(MID(C9,6,1))&gt;=1,VALUE(MID(C9,6,1))&lt;=4),MOD(11-MOD(0*2+MID(C9,1,1)*3+MID(C9,2,1)*4+MID(C9,3,1)*5+MID(C9,4,1)*6+MID(C9,5,1)*7+MID(C9,6,1)*8+MID(C9,7,1)*9+MID(C9,8,1)*2+MID(C9,9,1)*3+MID(C9,10,1)*4+MID(C9,11,1)*5,11),10),IF(AND(VALUE(MID(C9,7,1))&gt;=5,VALUE(MID(C9,7,1))&lt;=8),MOD(11-MOD(0*2+MID(C9,1,1)*3+MID(C9,2,1)*4+MID(C9,3,1)*5+MID(C9,4,1)*6+MID(C9,5,1)*7+MID(C9,6,1)*8+MID(C9,7,1)*9+MID(C9,8,1)*2+MID(C9,9,1)*3+MID(C9,10,1)*4+MID(C9,11,1)*5,11),10),"오류")),IF(AND(VALUE(MID(C9,7,1))&gt;=1,VALUE(MID(C9,7,1))&lt;=4),MOD(11-MOD(MID(C9,1,1)*2+MID(C9,2,1)*3+MID(C9,3,1)*4+MID(C9,4,1)*5+MID(C9,5,1)*6+MID(C9,6,1)*7+MID(C9,7,1)*8+MID(C9,8,1)*9+MID(C9,9,1)*2+MID(C9,10,1)*3+MID(C9,11,1)*4+MID(C9,12,1)*5,11),10),IF(AND(VALUE(MID(C9,7,1))&gt;=5,VALUE(MID(C9,7,1))&lt;=8),IF(LEN(CLEAN(C9))=12,MOD(MOD(11-MOD(0*2+MID(C9,1,1)*3+MID(C9,2,1)*4+MID(C9,3,1)*5+MID(C9,4,1)*6+MID(C9,5,1)*7+MID(C9,6,1)*8+MID(C9,7,1)*9+MID(C9,8,1)*2+MID(C9,9,1)*3+MID(C9,10,1)*4+MID(C9,11,1)*5,11),10)+2,10),MOD(MOD(11-MOD(MID(C9,1,1)*2+MID(C9,2,1)*3+MID(C9,3,1)*4+MID(C9,4,1)*5+MID(C9,5,1)*6+MID(C9,6,1)*7+MID(C9,7,1)*8+MID(C9,8,1)*9+MID(C9,9,1)*2+MID(C9,10,1)*3+MID(C9,11,1)*4+MID(C9,12,1)*5,11),10)+2,10)))))))</f>
        <v>#VALUE!</v>
      </c>
      <c r="AB9" s="172" t="e">
        <f t="shared" ref="AB9:AB27" si="13">IF(INT(RIGHT(C9,1))=AA9,"OK","주민오류")</f>
        <v>#VALUE!</v>
      </c>
      <c r="AC9" s="173" t="e">
        <f t="shared" ref="AC9:AC27" ca="1" si="14">DATEDIF(IF(OR(MID(C9,LEN(CLEAN(C9))-6,1)&lt;="2",MID(C9,LEN(CLEAN(C9))-6,1)="5",MID(C9,LEN(CLEAN(C9))-6,1)="6"),DATE(MID(C9,1,2),MID(C9,3,2),MID(C9,5,2)),CHOOSE(14-LEN(CLEAN(C9)), DATE(MID(C9,1,2)+100,MID(C9,3,2),MID(C9,5,2)), DATE(MID(C9,1,1)+100,MID(C9,2,2),MID(C9,4,2)),DATE(2000,MID(C9,1,2),MID(C9,3,2)),DATE(2000,MID(C9,1,1),MID(C9,2,2)))),TODAY(),"y")</f>
        <v>#VALUE!</v>
      </c>
      <c r="AD9" s="174">
        <f t="shared" ref="AD9:AD27" ca="1" si="15">TODAY()</f>
        <v>44387</v>
      </c>
      <c r="AE9" s="173" t="e">
        <f t="shared" ref="AE9:AE27" ca="1" si="16">DATEDIF(IF(OR(MID(C9,LEN(CLEAN(C9))-6,1)&lt;="2",MID(C9,LEN(CLEAN(C9))-6,1)="5",MID(C9,LEN(CLEAN(C9))-6,1)="6"),DATE(MID(C9,1,2),MID(C9,3,2),MID(C9,5,2)),CHOOSE(14-LEN(CLEAN(C9)), DATE(MID(C9,1,2)+100,MID(C9,3,2),MID(C9,5,2)), DATE(MID(C9,1,1)+100,MID(C9,2,2),MID(C9,4,2)),DATE(2000,MID(C9,1,2),MID(C9,3,2)),DATE(2000,MID(C9,1,1),MID(C9,2,2)))),AD9,"y")</f>
        <v>#VALUE!</v>
      </c>
      <c r="AF9" s="172" t="e">
        <f t="shared" ref="AF9:AF27" si="17">CHOOSE(14-LEN(CLEAN(C9)),CHOOSE(MID(C9,7,1),"남","여","남","여","남","여","남","여","남","여"),CHOOSE(MID(C9,6,1),"남","여","남","여","남","여","남","여","남","여"),CHOOSE(MID(C9,5,1),"남","여","남","여","남","여","남","여","남","여"),CHOOSE(MID(C9,4,1),"남","여","남","여","남","여","남","여","남","여"),CHOOSE(MID(C9,3,1),"남","여","남","여","남","여","남","여","남","여"))</f>
        <v>#VALUE!</v>
      </c>
      <c r="AG9" s="172" t="e">
        <f t="shared" ref="AG9:AG27" si="18">CHOOSE(14-LEN(CLEAN(C9)),MID(C9,7,1),MID(C9,6,1),MID(C9,5,1),MID(C9,4,1))</f>
        <v>#VALUE!</v>
      </c>
      <c r="AH9" s="172" t="e">
        <f t="shared" ref="AH9:AH27" si="19">CHOOSE(AG9,"내국인","내국인","내국인","내국인","외국인","외국인","외국인","외국인")</f>
        <v>#VALUE!</v>
      </c>
      <c r="AI9" s="172" t="e">
        <f t="shared" ref="AI9:AI27" si="20">IF(AH9="외국인","고용허가체크","")</f>
        <v>#VALUE!</v>
      </c>
      <c r="AJ9" s="172" t="e">
        <f t="shared" ref="AJ9:AJ27" si="21">IF(LEN(CLEAN(C9))=12,MOD(MID(C9,7,1)*10+MID(C9,8,1),2),MOD(MID(C9,8,1)*10+MID(C9,9,1),2))</f>
        <v>#VALUE!</v>
      </c>
      <c r="AK9" s="172" t="e">
        <f t="shared" ref="AK9:AK27" si="22">IF(AJ9=0,"OK","")</f>
        <v>#VALUE!</v>
      </c>
      <c r="AL9" s="172">
        <f t="shared" ref="AL9:AL27" si="23">LEN(CLEAN(C9))</f>
        <v>0</v>
      </c>
    </row>
    <row r="10" spans="1:38" ht="23.25" customHeight="1" x14ac:dyDescent="0.15">
      <c r="A10" s="206">
        <f t="shared" ref="A10:A27" si="24">A9+1</f>
        <v>3</v>
      </c>
      <c r="B10" s="183"/>
      <c r="C10" s="184"/>
      <c r="D10" s="200" t="str">
        <f t="shared" ref="D10:D27" si="25">IF(B10="","",$D$8)</f>
        <v/>
      </c>
      <c r="E10" s="198" t="str">
        <f t="shared" si="0"/>
        <v/>
      </c>
      <c r="F10" s="211" t="str">
        <f t="shared" ref="F10:F27" si="26">IF(B10="","",$F$8)</f>
        <v/>
      </c>
      <c r="G10" s="190" t="str">
        <f t="shared" ref="G10:G27" si="27">IF(B10="","",$G$8)</f>
        <v/>
      </c>
      <c r="H10" s="199" t="str">
        <f t="shared" si="4"/>
        <v/>
      </c>
      <c r="I10" s="191"/>
      <c r="J10" s="192">
        <f t="shared" si="1"/>
        <v>0</v>
      </c>
      <c r="K10" s="192">
        <f t="shared" si="5"/>
        <v>0</v>
      </c>
      <c r="L10" s="192">
        <f t="shared" si="6"/>
        <v>0</v>
      </c>
      <c r="M10" s="193">
        <f t="shared" si="7"/>
        <v>0</v>
      </c>
      <c r="N10" s="194">
        <f t="shared" si="8"/>
        <v>0</v>
      </c>
      <c r="O10" s="194">
        <f t="shared" si="9"/>
        <v>0</v>
      </c>
      <c r="P10" s="195">
        <f t="shared" si="10"/>
        <v>0</v>
      </c>
      <c r="Q10" s="195">
        <f t="shared" si="11"/>
        <v>0</v>
      </c>
      <c r="S10" s="178">
        <f t="shared" si="2"/>
        <v>0</v>
      </c>
      <c r="T10" s="217">
        <f t="shared" si="3"/>
        <v>0</v>
      </c>
      <c r="V10" s="123"/>
      <c r="W10" s="123"/>
      <c r="X10" s="123"/>
      <c r="Y10" s="123"/>
      <c r="AA10" s="172" t="e">
        <f t="shared" si="12"/>
        <v>#VALUE!</v>
      </c>
      <c r="AB10" s="172" t="e">
        <f t="shared" si="13"/>
        <v>#VALUE!</v>
      </c>
      <c r="AC10" s="173" t="e">
        <f t="shared" ca="1" si="14"/>
        <v>#VALUE!</v>
      </c>
      <c r="AD10" s="174">
        <f t="shared" ca="1" si="15"/>
        <v>44387</v>
      </c>
      <c r="AE10" s="173" t="e">
        <f t="shared" ca="1" si="16"/>
        <v>#VALUE!</v>
      </c>
      <c r="AF10" s="172" t="e">
        <f t="shared" si="17"/>
        <v>#VALUE!</v>
      </c>
      <c r="AG10" s="172" t="e">
        <f t="shared" si="18"/>
        <v>#VALUE!</v>
      </c>
      <c r="AH10" s="172" t="e">
        <f t="shared" si="19"/>
        <v>#VALUE!</v>
      </c>
      <c r="AI10" s="172" t="e">
        <f t="shared" si="20"/>
        <v>#VALUE!</v>
      </c>
      <c r="AJ10" s="172" t="e">
        <f t="shared" si="21"/>
        <v>#VALUE!</v>
      </c>
      <c r="AK10" s="172" t="e">
        <f t="shared" si="22"/>
        <v>#VALUE!</v>
      </c>
      <c r="AL10" s="172">
        <f t="shared" si="23"/>
        <v>0</v>
      </c>
    </row>
    <row r="11" spans="1:38" ht="23.25" customHeight="1" x14ac:dyDescent="0.15">
      <c r="A11" s="206">
        <f t="shared" si="24"/>
        <v>4</v>
      </c>
      <c r="B11" s="183"/>
      <c r="C11" s="184"/>
      <c r="D11" s="200" t="str">
        <f t="shared" si="25"/>
        <v/>
      </c>
      <c r="E11" s="198" t="str">
        <f t="shared" si="0"/>
        <v/>
      </c>
      <c r="F11" s="211" t="str">
        <f t="shared" si="26"/>
        <v/>
      </c>
      <c r="G11" s="190" t="str">
        <f t="shared" si="27"/>
        <v/>
      </c>
      <c r="H11" s="199" t="str">
        <f t="shared" si="4"/>
        <v/>
      </c>
      <c r="I11" s="191"/>
      <c r="J11" s="192">
        <f t="shared" si="1"/>
        <v>0</v>
      </c>
      <c r="K11" s="192">
        <f t="shared" si="5"/>
        <v>0</v>
      </c>
      <c r="L11" s="192">
        <f t="shared" si="6"/>
        <v>0</v>
      </c>
      <c r="M11" s="193">
        <f t="shared" si="7"/>
        <v>0</v>
      </c>
      <c r="N11" s="194">
        <f t="shared" si="8"/>
        <v>0</v>
      </c>
      <c r="O11" s="194">
        <f t="shared" si="9"/>
        <v>0</v>
      </c>
      <c r="P11" s="195">
        <f t="shared" si="10"/>
        <v>0</v>
      </c>
      <c r="Q11" s="195">
        <f t="shared" si="11"/>
        <v>0</v>
      </c>
      <c r="S11" s="178">
        <f t="shared" si="2"/>
        <v>0</v>
      </c>
      <c r="T11" s="217">
        <f t="shared" si="3"/>
        <v>0</v>
      </c>
      <c r="V11" s="123"/>
      <c r="W11" s="123"/>
      <c r="X11" s="123"/>
      <c r="Y11" s="123"/>
      <c r="AA11" s="172" t="e">
        <f t="shared" si="12"/>
        <v>#VALUE!</v>
      </c>
      <c r="AB11" s="172" t="e">
        <f t="shared" si="13"/>
        <v>#VALUE!</v>
      </c>
      <c r="AC11" s="173" t="e">
        <f t="shared" ca="1" si="14"/>
        <v>#VALUE!</v>
      </c>
      <c r="AD11" s="174">
        <f t="shared" ca="1" si="15"/>
        <v>44387</v>
      </c>
      <c r="AE11" s="173" t="e">
        <f t="shared" ca="1" si="16"/>
        <v>#VALUE!</v>
      </c>
      <c r="AF11" s="172" t="e">
        <f t="shared" si="17"/>
        <v>#VALUE!</v>
      </c>
      <c r="AG11" s="172" t="e">
        <f t="shared" si="18"/>
        <v>#VALUE!</v>
      </c>
      <c r="AH11" s="172" t="e">
        <f t="shared" si="19"/>
        <v>#VALUE!</v>
      </c>
      <c r="AI11" s="172" t="e">
        <f t="shared" si="20"/>
        <v>#VALUE!</v>
      </c>
      <c r="AJ11" s="172" t="e">
        <f t="shared" si="21"/>
        <v>#VALUE!</v>
      </c>
      <c r="AK11" s="172" t="e">
        <f t="shared" si="22"/>
        <v>#VALUE!</v>
      </c>
      <c r="AL11" s="172">
        <f t="shared" si="23"/>
        <v>0</v>
      </c>
    </row>
    <row r="12" spans="1:38" ht="23.25" customHeight="1" x14ac:dyDescent="0.15">
      <c r="A12" s="206">
        <f t="shared" si="24"/>
        <v>5</v>
      </c>
      <c r="B12" s="183"/>
      <c r="C12" s="184"/>
      <c r="D12" s="200" t="str">
        <f t="shared" si="25"/>
        <v/>
      </c>
      <c r="E12" s="198" t="str">
        <f t="shared" si="0"/>
        <v/>
      </c>
      <c r="F12" s="211" t="str">
        <f t="shared" si="26"/>
        <v/>
      </c>
      <c r="G12" s="190" t="str">
        <f t="shared" si="27"/>
        <v/>
      </c>
      <c r="H12" s="199" t="str">
        <f t="shared" si="4"/>
        <v/>
      </c>
      <c r="I12" s="191"/>
      <c r="J12" s="192">
        <f t="shared" si="1"/>
        <v>0</v>
      </c>
      <c r="K12" s="192">
        <f t="shared" si="5"/>
        <v>0</v>
      </c>
      <c r="L12" s="192">
        <f t="shared" si="6"/>
        <v>0</v>
      </c>
      <c r="M12" s="193">
        <f t="shared" si="7"/>
        <v>0</v>
      </c>
      <c r="N12" s="194">
        <f t="shared" si="8"/>
        <v>0</v>
      </c>
      <c r="O12" s="194">
        <f t="shared" si="9"/>
        <v>0</v>
      </c>
      <c r="P12" s="195">
        <f t="shared" si="10"/>
        <v>0</v>
      </c>
      <c r="Q12" s="195">
        <f t="shared" si="11"/>
        <v>0</v>
      </c>
      <c r="S12" s="178">
        <f t="shared" si="2"/>
        <v>0</v>
      </c>
      <c r="T12" s="217">
        <f t="shared" si="3"/>
        <v>0</v>
      </c>
      <c r="V12" s="123"/>
      <c r="W12" s="123"/>
      <c r="X12" s="123"/>
      <c r="Y12" s="123"/>
      <c r="AA12" s="172" t="e">
        <f t="shared" si="12"/>
        <v>#VALUE!</v>
      </c>
      <c r="AB12" s="172" t="e">
        <f t="shared" si="13"/>
        <v>#VALUE!</v>
      </c>
      <c r="AC12" s="173" t="e">
        <f t="shared" ca="1" si="14"/>
        <v>#VALUE!</v>
      </c>
      <c r="AD12" s="174">
        <f t="shared" ca="1" si="15"/>
        <v>44387</v>
      </c>
      <c r="AE12" s="173" t="e">
        <f t="shared" ca="1" si="16"/>
        <v>#VALUE!</v>
      </c>
      <c r="AF12" s="172" t="e">
        <f t="shared" si="17"/>
        <v>#VALUE!</v>
      </c>
      <c r="AG12" s="172" t="e">
        <f t="shared" si="18"/>
        <v>#VALUE!</v>
      </c>
      <c r="AH12" s="172" t="e">
        <f t="shared" si="19"/>
        <v>#VALUE!</v>
      </c>
      <c r="AI12" s="172" t="e">
        <f t="shared" si="20"/>
        <v>#VALUE!</v>
      </c>
      <c r="AJ12" s="172" t="e">
        <f t="shared" si="21"/>
        <v>#VALUE!</v>
      </c>
      <c r="AK12" s="172" t="e">
        <f t="shared" si="22"/>
        <v>#VALUE!</v>
      </c>
      <c r="AL12" s="172">
        <f t="shared" si="23"/>
        <v>0</v>
      </c>
    </row>
    <row r="13" spans="1:38" ht="23.25" customHeight="1" x14ac:dyDescent="0.15">
      <c r="A13" s="206">
        <f t="shared" si="24"/>
        <v>6</v>
      </c>
      <c r="B13" s="183"/>
      <c r="C13" s="184"/>
      <c r="D13" s="200" t="str">
        <f t="shared" si="25"/>
        <v/>
      </c>
      <c r="E13" s="198" t="str">
        <f t="shared" si="0"/>
        <v/>
      </c>
      <c r="F13" s="211" t="str">
        <f t="shared" si="26"/>
        <v/>
      </c>
      <c r="G13" s="190" t="str">
        <f t="shared" si="27"/>
        <v/>
      </c>
      <c r="H13" s="199" t="str">
        <f t="shared" si="4"/>
        <v/>
      </c>
      <c r="I13" s="191"/>
      <c r="J13" s="192">
        <f t="shared" si="1"/>
        <v>0</v>
      </c>
      <c r="K13" s="192">
        <f t="shared" si="5"/>
        <v>0</v>
      </c>
      <c r="L13" s="192">
        <f t="shared" si="6"/>
        <v>0</v>
      </c>
      <c r="M13" s="193">
        <f t="shared" si="7"/>
        <v>0</v>
      </c>
      <c r="N13" s="194">
        <f t="shared" si="8"/>
        <v>0</v>
      </c>
      <c r="O13" s="194">
        <f t="shared" si="9"/>
        <v>0</v>
      </c>
      <c r="P13" s="195">
        <f t="shared" si="10"/>
        <v>0</v>
      </c>
      <c r="Q13" s="195">
        <f t="shared" si="11"/>
        <v>0</v>
      </c>
      <c r="S13" s="178">
        <f t="shared" si="2"/>
        <v>0</v>
      </c>
      <c r="T13" s="217">
        <f t="shared" si="3"/>
        <v>0</v>
      </c>
      <c r="V13" s="123"/>
      <c r="W13" s="123"/>
      <c r="X13" s="123"/>
      <c r="Y13" s="123"/>
      <c r="AA13" s="172" t="e">
        <f t="shared" si="12"/>
        <v>#VALUE!</v>
      </c>
      <c r="AB13" s="172" t="e">
        <f t="shared" si="13"/>
        <v>#VALUE!</v>
      </c>
      <c r="AC13" s="173" t="e">
        <f t="shared" ca="1" si="14"/>
        <v>#VALUE!</v>
      </c>
      <c r="AD13" s="174">
        <f t="shared" ca="1" si="15"/>
        <v>44387</v>
      </c>
      <c r="AE13" s="173" t="e">
        <f t="shared" ca="1" si="16"/>
        <v>#VALUE!</v>
      </c>
      <c r="AF13" s="172" t="e">
        <f t="shared" si="17"/>
        <v>#VALUE!</v>
      </c>
      <c r="AG13" s="172" t="e">
        <f t="shared" si="18"/>
        <v>#VALUE!</v>
      </c>
      <c r="AH13" s="172" t="e">
        <f t="shared" si="19"/>
        <v>#VALUE!</v>
      </c>
      <c r="AI13" s="172" t="e">
        <f t="shared" si="20"/>
        <v>#VALUE!</v>
      </c>
      <c r="AJ13" s="172" t="e">
        <f t="shared" si="21"/>
        <v>#VALUE!</v>
      </c>
      <c r="AK13" s="172" t="e">
        <f t="shared" si="22"/>
        <v>#VALUE!</v>
      </c>
      <c r="AL13" s="172">
        <f t="shared" si="23"/>
        <v>0</v>
      </c>
    </row>
    <row r="14" spans="1:38" ht="23.25" customHeight="1" x14ac:dyDescent="0.15">
      <c r="A14" s="206">
        <f t="shared" si="24"/>
        <v>7</v>
      </c>
      <c r="B14" s="183"/>
      <c r="C14" s="184"/>
      <c r="D14" s="200" t="str">
        <f t="shared" si="25"/>
        <v/>
      </c>
      <c r="E14" s="198" t="str">
        <f t="shared" si="0"/>
        <v/>
      </c>
      <c r="F14" s="211" t="str">
        <f t="shared" si="26"/>
        <v/>
      </c>
      <c r="G14" s="190" t="str">
        <f t="shared" si="27"/>
        <v/>
      </c>
      <c r="H14" s="199" t="str">
        <f t="shared" si="4"/>
        <v/>
      </c>
      <c r="I14" s="191"/>
      <c r="J14" s="192">
        <f t="shared" si="1"/>
        <v>0</v>
      </c>
      <c r="K14" s="192">
        <f t="shared" si="5"/>
        <v>0</v>
      </c>
      <c r="L14" s="192">
        <f t="shared" si="6"/>
        <v>0</v>
      </c>
      <c r="M14" s="193">
        <f t="shared" si="7"/>
        <v>0</v>
      </c>
      <c r="N14" s="194">
        <f t="shared" si="8"/>
        <v>0</v>
      </c>
      <c r="O14" s="194">
        <f t="shared" si="9"/>
        <v>0</v>
      </c>
      <c r="P14" s="195">
        <f t="shared" si="10"/>
        <v>0</v>
      </c>
      <c r="Q14" s="195">
        <f t="shared" si="11"/>
        <v>0</v>
      </c>
      <c r="S14" s="178">
        <f t="shared" si="2"/>
        <v>0</v>
      </c>
      <c r="T14" s="217">
        <f t="shared" si="3"/>
        <v>0</v>
      </c>
      <c r="V14" s="123"/>
      <c r="W14" s="123"/>
      <c r="X14" s="123"/>
      <c r="Y14" s="123"/>
      <c r="AA14" s="172" t="e">
        <f t="shared" si="12"/>
        <v>#VALUE!</v>
      </c>
      <c r="AB14" s="172" t="e">
        <f t="shared" si="13"/>
        <v>#VALUE!</v>
      </c>
      <c r="AC14" s="173" t="e">
        <f t="shared" ca="1" si="14"/>
        <v>#VALUE!</v>
      </c>
      <c r="AD14" s="174">
        <f t="shared" ca="1" si="15"/>
        <v>44387</v>
      </c>
      <c r="AE14" s="173" t="e">
        <f t="shared" ca="1" si="16"/>
        <v>#VALUE!</v>
      </c>
      <c r="AF14" s="172" t="e">
        <f t="shared" si="17"/>
        <v>#VALUE!</v>
      </c>
      <c r="AG14" s="172" t="e">
        <f t="shared" si="18"/>
        <v>#VALUE!</v>
      </c>
      <c r="AH14" s="172" t="e">
        <f t="shared" si="19"/>
        <v>#VALUE!</v>
      </c>
      <c r="AI14" s="172" t="e">
        <f t="shared" si="20"/>
        <v>#VALUE!</v>
      </c>
      <c r="AJ14" s="172" t="e">
        <f t="shared" si="21"/>
        <v>#VALUE!</v>
      </c>
      <c r="AK14" s="172" t="e">
        <f t="shared" si="22"/>
        <v>#VALUE!</v>
      </c>
      <c r="AL14" s="172">
        <f t="shared" si="23"/>
        <v>0</v>
      </c>
    </row>
    <row r="15" spans="1:38" ht="23.25" customHeight="1" x14ac:dyDescent="0.15">
      <c r="A15" s="206">
        <f t="shared" si="24"/>
        <v>8</v>
      </c>
      <c r="B15" s="183"/>
      <c r="C15" s="184"/>
      <c r="D15" s="200" t="str">
        <f t="shared" si="25"/>
        <v/>
      </c>
      <c r="E15" s="198" t="str">
        <f t="shared" si="0"/>
        <v/>
      </c>
      <c r="F15" s="211" t="str">
        <f t="shared" si="26"/>
        <v/>
      </c>
      <c r="G15" s="190" t="str">
        <f t="shared" si="27"/>
        <v/>
      </c>
      <c r="H15" s="199" t="str">
        <f t="shared" si="4"/>
        <v/>
      </c>
      <c r="I15" s="191"/>
      <c r="J15" s="192">
        <f t="shared" si="1"/>
        <v>0</v>
      </c>
      <c r="K15" s="192">
        <f t="shared" si="5"/>
        <v>0</v>
      </c>
      <c r="L15" s="192">
        <f t="shared" si="6"/>
        <v>0</v>
      </c>
      <c r="M15" s="193">
        <f t="shared" si="7"/>
        <v>0</v>
      </c>
      <c r="N15" s="194">
        <f t="shared" si="8"/>
        <v>0</v>
      </c>
      <c r="O15" s="194">
        <f t="shared" si="9"/>
        <v>0</v>
      </c>
      <c r="P15" s="195">
        <f t="shared" si="10"/>
        <v>0</v>
      </c>
      <c r="Q15" s="195">
        <f t="shared" si="11"/>
        <v>0</v>
      </c>
      <c r="S15" s="178">
        <f t="shared" si="2"/>
        <v>0</v>
      </c>
      <c r="T15" s="217">
        <f t="shared" si="3"/>
        <v>0</v>
      </c>
      <c r="V15" s="123"/>
      <c r="W15" s="123"/>
      <c r="X15" s="123"/>
      <c r="Y15" s="123"/>
      <c r="AA15" s="172" t="e">
        <f t="shared" si="12"/>
        <v>#VALUE!</v>
      </c>
      <c r="AB15" s="172" t="e">
        <f t="shared" si="13"/>
        <v>#VALUE!</v>
      </c>
      <c r="AC15" s="173" t="e">
        <f t="shared" ca="1" si="14"/>
        <v>#VALUE!</v>
      </c>
      <c r="AD15" s="174">
        <f t="shared" ca="1" si="15"/>
        <v>44387</v>
      </c>
      <c r="AE15" s="173" t="e">
        <f t="shared" ca="1" si="16"/>
        <v>#VALUE!</v>
      </c>
      <c r="AF15" s="172" t="e">
        <f t="shared" si="17"/>
        <v>#VALUE!</v>
      </c>
      <c r="AG15" s="172" t="e">
        <f t="shared" si="18"/>
        <v>#VALUE!</v>
      </c>
      <c r="AH15" s="172" t="e">
        <f t="shared" si="19"/>
        <v>#VALUE!</v>
      </c>
      <c r="AI15" s="172" t="e">
        <f t="shared" si="20"/>
        <v>#VALUE!</v>
      </c>
      <c r="AJ15" s="172" t="e">
        <f t="shared" si="21"/>
        <v>#VALUE!</v>
      </c>
      <c r="AK15" s="172" t="e">
        <f t="shared" si="22"/>
        <v>#VALUE!</v>
      </c>
      <c r="AL15" s="172">
        <f t="shared" si="23"/>
        <v>0</v>
      </c>
    </row>
    <row r="16" spans="1:38" ht="23.25" customHeight="1" x14ac:dyDescent="0.15">
      <c r="A16" s="206">
        <f t="shared" si="24"/>
        <v>9</v>
      </c>
      <c r="B16" s="183"/>
      <c r="C16" s="184"/>
      <c r="D16" s="200" t="str">
        <f t="shared" si="25"/>
        <v/>
      </c>
      <c r="E16" s="198" t="str">
        <f t="shared" si="0"/>
        <v/>
      </c>
      <c r="F16" s="211" t="str">
        <f t="shared" si="26"/>
        <v/>
      </c>
      <c r="G16" s="190" t="str">
        <f t="shared" si="27"/>
        <v/>
      </c>
      <c r="H16" s="199" t="str">
        <f t="shared" si="4"/>
        <v/>
      </c>
      <c r="I16" s="191"/>
      <c r="J16" s="192">
        <f t="shared" si="1"/>
        <v>0</v>
      </c>
      <c r="K16" s="192">
        <f t="shared" si="5"/>
        <v>0</v>
      </c>
      <c r="L16" s="192">
        <f t="shared" si="6"/>
        <v>0</v>
      </c>
      <c r="M16" s="193">
        <f t="shared" si="7"/>
        <v>0</v>
      </c>
      <c r="N16" s="194">
        <f t="shared" si="8"/>
        <v>0</v>
      </c>
      <c r="O16" s="194">
        <f t="shared" si="9"/>
        <v>0</v>
      </c>
      <c r="P16" s="195">
        <f t="shared" si="10"/>
        <v>0</v>
      </c>
      <c r="Q16" s="195">
        <f t="shared" si="11"/>
        <v>0</v>
      </c>
      <c r="S16" s="178">
        <f t="shared" si="2"/>
        <v>0</v>
      </c>
      <c r="T16" s="217">
        <f t="shared" si="3"/>
        <v>0</v>
      </c>
      <c r="V16" s="123"/>
      <c r="W16" s="123"/>
      <c r="X16" s="123"/>
      <c r="Y16" s="123"/>
      <c r="AA16" s="172" t="e">
        <f t="shared" si="12"/>
        <v>#VALUE!</v>
      </c>
      <c r="AB16" s="172" t="e">
        <f t="shared" si="13"/>
        <v>#VALUE!</v>
      </c>
      <c r="AC16" s="173" t="e">
        <f t="shared" ca="1" si="14"/>
        <v>#VALUE!</v>
      </c>
      <c r="AD16" s="174">
        <f t="shared" ca="1" si="15"/>
        <v>44387</v>
      </c>
      <c r="AE16" s="173" t="e">
        <f t="shared" ca="1" si="16"/>
        <v>#VALUE!</v>
      </c>
      <c r="AF16" s="172" t="e">
        <f t="shared" si="17"/>
        <v>#VALUE!</v>
      </c>
      <c r="AG16" s="172" t="e">
        <f t="shared" si="18"/>
        <v>#VALUE!</v>
      </c>
      <c r="AH16" s="172" t="e">
        <f t="shared" si="19"/>
        <v>#VALUE!</v>
      </c>
      <c r="AI16" s="172" t="e">
        <f t="shared" si="20"/>
        <v>#VALUE!</v>
      </c>
      <c r="AJ16" s="172" t="e">
        <f t="shared" si="21"/>
        <v>#VALUE!</v>
      </c>
      <c r="AK16" s="172" t="e">
        <f t="shared" si="22"/>
        <v>#VALUE!</v>
      </c>
      <c r="AL16" s="172">
        <f t="shared" si="23"/>
        <v>0</v>
      </c>
    </row>
    <row r="17" spans="1:38" ht="23.25" customHeight="1" x14ac:dyDescent="0.15">
      <c r="A17" s="206">
        <f t="shared" si="24"/>
        <v>10</v>
      </c>
      <c r="B17" s="183"/>
      <c r="C17" s="184"/>
      <c r="D17" s="200" t="str">
        <f t="shared" si="25"/>
        <v/>
      </c>
      <c r="E17" s="198" t="str">
        <f t="shared" si="0"/>
        <v/>
      </c>
      <c r="F17" s="211" t="str">
        <f t="shared" si="26"/>
        <v/>
      </c>
      <c r="G17" s="190" t="str">
        <f t="shared" si="27"/>
        <v/>
      </c>
      <c r="H17" s="199" t="str">
        <f t="shared" si="4"/>
        <v/>
      </c>
      <c r="I17" s="191"/>
      <c r="J17" s="192">
        <f t="shared" si="1"/>
        <v>0</v>
      </c>
      <c r="K17" s="192">
        <f t="shared" si="5"/>
        <v>0</v>
      </c>
      <c r="L17" s="192">
        <f t="shared" si="6"/>
        <v>0</v>
      </c>
      <c r="M17" s="193">
        <f t="shared" si="7"/>
        <v>0</v>
      </c>
      <c r="N17" s="194">
        <f t="shared" si="8"/>
        <v>0</v>
      </c>
      <c r="O17" s="194">
        <f t="shared" si="9"/>
        <v>0</v>
      </c>
      <c r="P17" s="195">
        <f t="shared" si="10"/>
        <v>0</v>
      </c>
      <c r="Q17" s="195">
        <f t="shared" si="11"/>
        <v>0</v>
      </c>
      <c r="S17" s="178">
        <f t="shared" si="2"/>
        <v>0</v>
      </c>
      <c r="T17" s="217">
        <f t="shared" si="3"/>
        <v>0</v>
      </c>
      <c r="V17" s="123"/>
      <c r="W17" s="123"/>
      <c r="X17" s="123"/>
      <c r="Y17" s="123"/>
      <c r="AA17" s="172" t="e">
        <f t="shared" si="12"/>
        <v>#VALUE!</v>
      </c>
      <c r="AB17" s="172" t="e">
        <f t="shared" si="13"/>
        <v>#VALUE!</v>
      </c>
      <c r="AC17" s="173" t="e">
        <f t="shared" ca="1" si="14"/>
        <v>#VALUE!</v>
      </c>
      <c r="AD17" s="174">
        <f t="shared" ca="1" si="15"/>
        <v>44387</v>
      </c>
      <c r="AE17" s="173" t="e">
        <f t="shared" ca="1" si="16"/>
        <v>#VALUE!</v>
      </c>
      <c r="AF17" s="172" t="e">
        <f t="shared" si="17"/>
        <v>#VALUE!</v>
      </c>
      <c r="AG17" s="172" t="e">
        <f t="shared" si="18"/>
        <v>#VALUE!</v>
      </c>
      <c r="AH17" s="172" t="e">
        <f t="shared" si="19"/>
        <v>#VALUE!</v>
      </c>
      <c r="AI17" s="172" t="e">
        <f t="shared" si="20"/>
        <v>#VALUE!</v>
      </c>
      <c r="AJ17" s="172" t="e">
        <f t="shared" si="21"/>
        <v>#VALUE!</v>
      </c>
      <c r="AK17" s="172" t="e">
        <f t="shared" si="22"/>
        <v>#VALUE!</v>
      </c>
      <c r="AL17" s="172">
        <f t="shared" si="23"/>
        <v>0</v>
      </c>
    </row>
    <row r="18" spans="1:38" ht="23.25" customHeight="1" x14ac:dyDescent="0.15">
      <c r="A18" s="206">
        <f t="shared" si="24"/>
        <v>11</v>
      </c>
      <c r="B18" s="183"/>
      <c r="C18" s="184"/>
      <c r="D18" s="200" t="str">
        <f t="shared" si="25"/>
        <v/>
      </c>
      <c r="E18" s="198" t="str">
        <f t="shared" si="0"/>
        <v/>
      </c>
      <c r="F18" s="211" t="str">
        <f t="shared" si="26"/>
        <v/>
      </c>
      <c r="G18" s="190" t="str">
        <f t="shared" si="27"/>
        <v/>
      </c>
      <c r="H18" s="199" t="str">
        <f t="shared" si="4"/>
        <v/>
      </c>
      <c r="I18" s="191"/>
      <c r="J18" s="192">
        <f t="shared" si="1"/>
        <v>0</v>
      </c>
      <c r="K18" s="192">
        <f t="shared" si="5"/>
        <v>0</v>
      </c>
      <c r="L18" s="192">
        <f t="shared" si="6"/>
        <v>0</v>
      </c>
      <c r="M18" s="193">
        <f t="shared" si="7"/>
        <v>0</v>
      </c>
      <c r="N18" s="194">
        <f t="shared" si="8"/>
        <v>0</v>
      </c>
      <c r="O18" s="194">
        <f t="shared" si="9"/>
        <v>0</v>
      </c>
      <c r="P18" s="195">
        <f t="shared" si="10"/>
        <v>0</v>
      </c>
      <c r="Q18" s="195">
        <f t="shared" si="11"/>
        <v>0</v>
      </c>
      <c r="S18" s="178">
        <f t="shared" si="2"/>
        <v>0</v>
      </c>
      <c r="T18" s="217">
        <f t="shared" si="3"/>
        <v>0</v>
      </c>
      <c r="V18" s="123"/>
      <c r="W18" s="123"/>
      <c r="X18" s="123"/>
      <c r="Y18" s="123"/>
      <c r="AA18" s="172" t="e">
        <f t="shared" si="12"/>
        <v>#VALUE!</v>
      </c>
      <c r="AB18" s="172" t="e">
        <f t="shared" si="13"/>
        <v>#VALUE!</v>
      </c>
      <c r="AC18" s="173" t="e">
        <f t="shared" ca="1" si="14"/>
        <v>#VALUE!</v>
      </c>
      <c r="AD18" s="174">
        <f t="shared" ca="1" si="15"/>
        <v>44387</v>
      </c>
      <c r="AE18" s="173" t="e">
        <f t="shared" ca="1" si="16"/>
        <v>#VALUE!</v>
      </c>
      <c r="AF18" s="172" t="e">
        <f t="shared" si="17"/>
        <v>#VALUE!</v>
      </c>
      <c r="AG18" s="172" t="e">
        <f t="shared" si="18"/>
        <v>#VALUE!</v>
      </c>
      <c r="AH18" s="172" t="e">
        <f t="shared" si="19"/>
        <v>#VALUE!</v>
      </c>
      <c r="AI18" s="172" t="e">
        <f t="shared" si="20"/>
        <v>#VALUE!</v>
      </c>
      <c r="AJ18" s="172" t="e">
        <f t="shared" si="21"/>
        <v>#VALUE!</v>
      </c>
      <c r="AK18" s="172" t="e">
        <f t="shared" si="22"/>
        <v>#VALUE!</v>
      </c>
      <c r="AL18" s="172">
        <f t="shared" si="23"/>
        <v>0</v>
      </c>
    </row>
    <row r="19" spans="1:38" ht="23.25" customHeight="1" x14ac:dyDescent="0.15">
      <c r="A19" s="206">
        <f t="shared" si="24"/>
        <v>12</v>
      </c>
      <c r="B19" s="183"/>
      <c r="C19" s="184"/>
      <c r="D19" s="200" t="str">
        <f t="shared" si="25"/>
        <v/>
      </c>
      <c r="E19" s="198" t="str">
        <f t="shared" si="0"/>
        <v/>
      </c>
      <c r="F19" s="211" t="str">
        <f t="shared" si="26"/>
        <v/>
      </c>
      <c r="G19" s="190" t="str">
        <f t="shared" si="27"/>
        <v/>
      </c>
      <c r="H19" s="199" t="str">
        <f t="shared" si="4"/>
        <v/>
      </c>
      <c r="I19" s="191"/>
      <c r="J19" s="192">
        <f t="shared" si="1"/>
        <v>0</v>
      </c>
      <c r="K19" s="192">
        <f t="shared" si="5"/>
        <v>0</v>
      </c>
      <c r="L19" s="192">
        <f t="shared" si="6"/>
        <v>0</v>
      </c>
      <c r="M19" s="193">
        <f t="shared" si="7"/>
        <v>0</v>
      </c>
      <c r="N19" s="194">
        <f t="shared" si="8"/>
        <v>0</v>
      </c>
      <c r="O19" s="194">
        <f t="shared" si="9"/>
        <v>0</v>
      </c>
      <c r="P19" s="195">
        <f t="shared" si="10"/>
        <v>0</v>
      </c>
      <c r="Q19" s="195">
        <f t="shared" si="11"/>
        <v>0</v>
      </c>
      <c r="S19" s="178">
        <f t="shared" si="2"/>
        <v>0</v>
      </c>
      <c r="T19" s="217">
        <f t="shared" si="3"/>
        <v>0</v>
      </c>
      <c r="V19" s="123"/>
      <c r="W19" s="123"/>
      <c r="X19" s="123"/>
      <c r="Y19" s="123"/>
      <c r="AA19" s="172" t="e">
        <f t="shared" si="12"/>
        <v>#VALUE!</v>
      </c>
      <c r="AB19" s="172" t="e">
        <f t="shared" si="13"/>
        <v>#VALUE!</v>
      </c>
      <c r="AC19" s="173" t="e">
        <f t="shared" ca="1" si="14"/>
        <v>#VALUE!</v>
      </c>
      <c r="AD19" s="174">
        <f t="shared" ca="1" si="15"/>
        <v>44387</v>
      </c>
      <c r="AE19" s="173" t="e">
        <f t="shared" ca="1" si="16"/>
        <v>#VALUE!</v>
      </c>
      <c r="AF19" s="172" t="e">
        <f t="shared" si="17"/>
        <v>#VALUE!</v>
      </c>
      <c r="AG19" s="172" t="e">
        <f t="shared" si="18"/>
        <v>#VALUE!</v>
      </c>
      <c r="AH19" s="172" t="e">
        <f t="shared" si="19"/>
        <v>#VALUE!</v>
      </c>
      <c r="AI19" s="172" t="e">
        <f t="shared" si="20"/>
        <v>#VALUE!</v>
      </c>
      <c r="AJ19" s="172" t="e">
        <f t="shared" si="21"/>
        <v>#VALUE!</v>
      </c>
      <c r="AK19" s="172" t="e">
        <f t="shared" si="22"/>
        <v>#VALUE!</v>
      </c>
      <c r="AL19" s="172">
        <f t="shared" si="23"/>
        <v>0</v>
      </c>
    </row>
    <row r="20" spans="1:38" ht="23.25" customHeight="1" x14ac:dyDescent="0.15">
      <c r="A20" s="206">
        <f t="shared" si="24"/>
        <v>13</v>
      </c>
      <c r="B20" s="183"/>
      <c r="C20" s="184"/>
      <c r="D20" s="200" t="str">
        <f t="shared" si="25"/>
        <v/>
      </c>
      <c r="E20" s="198" t="str">
        <f t="shared" si="0"/>
        <v/>
      </c>
      <c r="F20" s="211" t="str">
        <f t="shared" si="26"/>
        <v/>
      </c>
      <c r="G20" s="190" t="str">
        <f t="shared" si="27"/>
        <v/>
      </c>
      <c r="H20" s="199" t="str">
        <f t="shared" si="4"/>
        <v/>
      </c>
      <c r="I20" s="191"/>
      <c r="J20" s="192">
        <f t="shared" si="1"/>
        <v>0</v>
      </c>
      <c r="K20" s="192">
        <f t="shared" si="5"/>
        <v>0</v>
      </c>
      <c r="L20" s="192">
        <f t="shared" si="6"/>
        <v>0</v>
      </c>
      <c r="M20" s="193">
        <f t="shared" si="7"/>
        <v>0</v>
      </c>
      <c r="N20" s="194">
        <f t="shared" si="8"/>
        <v>0</v>
      </c>
      <c r="O20" s="194">
        <f t="shared" si="9"/>
        <v>0</v>
      </c>
      <c r="P20" s="195">
        <f t="shared" si="10"/>
        <v>0</v>
      </c>
      <c r="Q20" s="195">
        <f t="shared" si="11"/>
        <v>0</v>
      </c>
      <c r="S20" s="178">
        <f t="shared" si="2"/>
        <v>0</v>
      </c>
      <c r="T20" s="217">
        <f t="shared" si="3"/>
        <v>0</v>
      </c>
      <c r="V20" s="123"/>
      <c r="W20" s="123"/>
      <c r="X20" s="123"/>
      <c r="Y20" s="123"/>
      <c r="AA20" s="172" t="e">
        <f t="shared" si="12"/>
        <v>#VALUE!</v>
      </c>
      <c r="AB20" s="172" t="e">
        <f t="shared" si="13"/>
        <v>#VALUE!</v>
      </c>
      <c r="AC20" s="173" t="e">
        <f t="shared" ca="1" si="14"/>
        <v>#VALUE!</v>
      </c>
      <c r="AD20" s="174">
        <f t="shared" ca="1" si="15"/>
        <v>44387</v>
      </c>
      <c r="AE20" s="173" t="e">
        <f t="shared" ca="1" si="16"/>
        <v>#VALUE!</v>
      </c>
      <c r="AF20" s="172" t="e">
        <f t="shared" si="17"/>
        <v>#VALUE!</v>
      </c>
      <c r="AG20" s="172" t="e">
        <f t="shared" si="18"/>
        <v>#VALUE!</v>
      </c>
      <c r="AH20" s="172" t="e">
        <f t="shared" si="19"/>
        <v>#VALUE!</v>
      </c>
      <c r="AI20" s="172" t="e">
        <f t="shared" si="20"/>
        <v>#VALUE!</v>
      </c>
      <c r="AJ20" s="172" t="e">
        <f t="shared" si="21"/>
        <v>#VALUE!</v>
      </c>
      <c r="AK20" s="172" t="e">
        <f t="shared" si="22"/>
        <v>#VALUE!</v>
      </c>
      <c r="AL20" s="172">
        <f t="shared" si="23"/>
        <v>0</v>
      </c>
    </row>
    <row r="21" spans="1:38" ht="23.25" customHeight="1" x14ac:dyDescent="0.15">
      <c r="A21" s="206">
        <f t="shared" si="24"/>
        <v>14</v>
      </c>
      <c r="B21" s="183"/>
      <c r="C21" s="184"/>
      <c r="D21" s="200" t="str">
        <f t="shared" si="25"/>
        <v/>
      </c>
      <c r="E21" s="198" t="str">
        <f t="shared" si="0"/>
        <v/>
      </c>
      <c r="F21" s="211" t="str">
        <f t="shared" si="26"/>
        <v/>
      </c>
      <c r="G21" s="190" t="str">
        <f t="shared" si="27"/>
        <v/>
      </c>
      <c r="H21" s="199" t="str">
        <f t="shared" si="4"/>
        <v/>
      </c>
      <c r="I21" s="191"/>
      <c r="J21" s="192">
        <f t="shared" si="1"/>
        <v>0</v>
      </c>
      <c r="K21" s="192">
        <f t="shared" si="5"/>
        <v>0</v>
      </c>
      <c r="L21" s="192">
        <f t="shared" si="6"/>
        <v>0</v>
      </c>
      <c r="M21" s="193">
        <f t="shared" si="7"/>
        <v>0</v>
      </c>
      <c r="N21" s="194">
        <f t="shared" si="8"/>
        <v>0</v>
      </c>
      <c r="O21" s="194">
        <f t="shared" si="9"/>
        <v>0</v>
      </c>
      <c r="P21" s="195">
        <f t="shared" si="10"/>
        <v>0</v>
      </c>
      <c r="Q21" s="195">
        <f t="shared" si="11"/>
        <v>0</v>
      </c>
      <c r="S21" s="178">
        <f t="shared" si="2"/>
        <v>0</v>
      </c>
      <c r="T21" s="217">
        <f t="shared" si="3"/>
        <v>0</v>
      </c>
      <c r="V21" s="123"/>
      <c r="W21" s="123"/>
      <c r="X21" s="123"/>
      <c r="Y21" s="123"/>
      <c r="AA21" s="172" t="e">
        <f t="shared" si="12"/>
        <v>#VALUE!</v>
      </c>
      <c r="AB21" s="172" t="e">
        <f t="shared" si="13"/>
        <v>#VALUE!</v>
      </c>
      <c r="AC21" s="173" t="e">
        <f t="shared" ca="1" si="14"/>
        <v>#VALUE!</v>
      </c>
      <c r="AD21" s="174">
        <f t="shared" ca="1" si="15"/>
        <v>44387</v>
      </c>
      <c r="AE21" s="173" t="e">
        <f t="shared" ca="1" si="16"/>
        <v>#VALUE!</v>
      </c>
      <c r="AF21" s="172" t="e">
        <f t="shared" si="17"/>
        <v>#VALUE!</v>
      </c>
      <c r="AG21" s="172" t="e">
        <f t="shared" si="18"/>
        <v>#VALUE!</v>
      </c>
      <c r="AH21" s="172" t="e">
        <f t="shared" si="19"/>
        <v>#VALUE!</v>
      </c>
      <c r="AI21" s="172" t="e">
        <f t="shared" si="20"/>
        <v>#VALUE!</v>
      </c>
      <c r="AJ21" s="172" t="e">
        <f t="shared" si="21"/>
        <v>#VALUE!</v>
      </c>
      <c r="AK21" s="172" t="e">
        <f t="shared" si="22"/>
        <v>#VALUE!</v>
      </c>
      <c r="AL21" s="172">
        <f t="shared" si="23"/>
        <v>0</v>
      </c>
    </row>
    <row r="22" spans="1:38" ht="23.25" customHeight="1" x14ac:dyDescent="0.15">
      <c r="A22" s="206">
        <f t="shared" si="24"/>
        <v>15</v>
      </c>
      <c r="B22" s="183"/>
      <c r="C22" s="184"/>
      <c r="D22" s="200" t="str">
        <f t="shared" si="25"/>
        <v/>
      </c>
      <c r="E22" s="198" t="str">
        <f t="shared" si="0"/>
        <v/>
      </c>
      <c r="F22" s="211" t="str">
        <f t="shared" si="26"/>
        <v/>
      </c>
      <c r="G22" s="190" t="str">
        <f t="shared" si="27"/>
        <v/>
      </c>
      <c r="H22" s="199" t="str">
        <f t="shared" si="4"/>
        <v/>
      </c>
      <c r="I22" s="191"/>
      <c r="J22" s="192">
        <f t="shared" si="1"/>
        <v>0</v>
      </c>
      <c r="K22" s="192">
        <f t="shared" si="5"/>
        <v>0</v>
      </c>
      <c r="L22" s="192">
        <f t="shared" si="6"/>
        <v>0</v>
      </c>
      <c r="M22" s="193">
        <f t="shared" si="7"/>
        <v>0</v>
      </c>
      <c r="N22" s="194">
        <f t="shared" si="8"/>
        <v>0</v>
      </c>
      <c r="O22" s="194">
        <f t="shared" si="9"/>
        <v>0</v>
      </c>
      <c r="P22" s="195">
        <f t="shared" si="10"/>
        <v>0</v>
      </c>
      <c r="Q22" s="195">
        <f t="shared" si="11"/>
        <v>0</v>
      </c>
      <c r="S22" s="178">
        <f t="shared" si="2"/>
        <v>0</v>
      </c>
      <c r="T22" s="217">
        <f t="shared" si="3"/>
        <v>0</v>
      </c>
      <c r="V22" s="123"/>
      <c r="W22" s="123"/>
      <c r="X22" s="123"/>
      <c r="Y22" s="123"/>
      <c r="AA22" s="172" t="e">
        <f t="shared" si="12"/>
        <v>#VALUE!</v>
      </c>
      <c r="AB22" s="172" t="e">
        <f t="shared" si="13"/>
        <v>#VALUE!</v>
      </c>
      <c r="AC22" s="173" t="e">
        <f t="shared" ca="1" si="14"/>
        <v>#VALUE!</v>
      </c>
      <c r="AD22" s="174">
        <f t="shared" ca="1" si="15"/>
        <v>44387</v>
      </c>
      <c r="AE22" s="173" t="e">
        <f t="shared" ca="1" si="16"/>
        <v>#VALUE!</v>
      </c>
      <c r="AF22" s="172" t="e">
        <f t="shared" si="17"/>
        <v>#VALUE!</v>
      </c>
      <c r="AG22" s="172" t="e">
        <f t="shared" si="18"/>
        <v>#VALUE!</v>
      </c>
      <c r="AH22" s="172" t="e">
        <f t="shared" si="19"/>
        <v>#VALUE!</v>
      </c>
      <c r="AI22" s="172" t="e">
        <f t="shared" si="20"/>
        <v>#VALUE!</v>
      </c>
      <c r="AJ22" s="172" t="e">
        <f t="shared" si="21"/>
        <v>#VALUE!</v>
      </c>
      <c r="AK22" s="172" t="e">
        <f t="shared" si="22"/>
        <v>#VALUE!</v>
      </c>
      <c r="AL22" s="172">
        <f t="shared" si="23"/>
        <v>0</v>
      </c>
    </row>
    <row r="23" spans="1:38" ht="23.25" customHeight="1" x14ac:dyDescent="0.15">
      <c r="A23" s="206">
        <f t="shared" si="24"/>
        <v>16</v>
      </c>
      <c r="B23" s="183"/>
      <c r="C23" s="184"/>
      <c r="D23" s="200" t="str">
        <f t="shared" si="25"/>
        <v/>
      </c>
      <c r="E23" s="198" t="str">
        <f t="shared" si="0"/>
        <v/>
      </c>
      <c r="F23" s="211" t="str">
        <f t="shared" si="26"/>
        <v/>
      </c>
      <c r="G23" s="190" t="str">
        <f t="shared" si="27"/>
        <v/>
      </c>
      <c r="H23" s="199" t="str">
        <f t="shared" si="4"/>
        <v/>
      </c>
      <c r="I23" s="191"/>
      <c r="J23" s="192">
        <f t="shared" si="1"/>
        <v>0</v>
      </c>
      <c r="K23" s="192">
        <f t="shared" si="5"/>
        <v>0</v>
      </c>
      <c r="L23" s="192">
        <f t="shared" si="6"/>
        <v>0</v>
      </c>
      <c r="M23" s="193">
        <f t="shared" si="7"/>
        <v>0</v>
      </c>
      <c r="N23" s="194">
        <f t="shared" si="8"/>
        <v>0</v>
      </c>
      <c r="O23" s="194">
        <f t="shared" si="9"/>
        <v>0</v>
      </c>
      <c r="P23" s="195">
        <f t="shared" si="10"/>
        <v>0</v>
      </c>
      <c r="Q23" s="195">
        <f t="shared" si="11"/>
        <v>0</v>
      </c>
      <c r="S23" s="178">
        <f t="shared" si="2"/>
        <v>0</v>
      </c>
      <c r="T23" s="217">
        <f t="shared" si="3"/>
        <v>0</v>
      </c>
      <c r="V23" s="123"/>
      <c r="W23" s="123"/>
      <c r="X23" s="123"/>
      <c r="Y23" s="123"/>
      <c r="AA23" s="172" t="e">
        <f t="shared" si="12"/>
        <v>#VALUE!</v>
      </c>
      <c r="AB23" s="172" t="e">
        <f t="shared" si="13"/>
        <v>#VALUE!</v>
      </c>
      <c r="AC23" s="173" t="e">
        <f t="shared" ca="1" si="14"/>
        <v>#VALUE!</v>
      </c>
      <c r="AD23" s="174">
        <f t="shared" ca="1" si="15"/>
        <v>44387</v>
      </c>
      <c r="AE23" s="173" t="e">
        <f t="shared" ca="1" si="16"/>
        <v>#VALUE!</v>
      </c>
      <c r="AF23" s="172" t="e">
        <f t="shared" si="17"/>
        <v>#VALUE!</v>
      </c>
      <c r="AG23" s="172" t="e">
        <f t="shared" si="18"/>
        <v>#VALUE!</v>
      </c>
      <c r="AH23" s="172" t="e">
        <f t="shared" si="19"/>
        <v>#VALUE!</v>
      </c>
      <c r="AI23" s="172" t="e">
        <f t="shared" si="20"/>
        <v>#VALUE!</v>
      </c>
      <c r="AJ23" s="172" t="e">
        <f t="shared" si="21"/>
        <v>#VALUE!</v>
      </c>
      <c r="AK23" s="172" t="e">
        <f t="shared" si="22"/>
        <v>#VALUE!</v>
      </c>
      <c r="AL23" s="172">
        <f t="shared" si="23"/>
        <v>0</v>
      </c>
    </row>
    <row r="24" spans="1:38" ht="23.25" customHeight="1" x14ac:dyDescent="0.15">
      <c r="A24" s="206">
        <f t="shared" si="24"/>
        <v>17</v>
      </c>
      <c r="B24" s="183"/>
      <c r="C24" s="184"/>
      <c r="D24" s="200" t="str">
        <f t="shared" si="25"/>
        <v/>
      </c>
      <c r="E24" s="198" t="str">
        <f t="shared" si="0"/>
        <v/>
      </c>
      <c r="F24" s="211" t="str">
        <f t="shared" si="26"/>
        <v/>
      </c>
      <c r="G24" s="190" t="str">
        <f t="shared" si="27"/>
        <v/>
      </c>
      <c r="H24" s="199" t="str">
        <f t="shared" si="4"/>
        <v/>
      </c>
      <c r="I24" s="191"/>
      <c r="J24" s="192">
        <f t="shared" si="1"/>
        <v>0</v>
      </c>
      <c r="K24" s="192">
        <f t="shared" si="5"/>
        <v>0</v>
      </c>
      <c r="L24" s="192">
        <f t="shared" si="6"/>
        <v>0</v>
      </c>
      <c r="M24" s="193">
        <f t="shared" si="7"/>
        <v>0</v>
      </c>
      <c r="N24" s="194">
        <f t="shared" si="8"/>
        <v>0</v>
      </c>
      <c r="O24" s="194">
        <f t="shared" si="9"/>
        <v>0</v>
      </c>
      <c r="P24" s="195">
        <f t="shared" si="10"/>
        <v>0</v>
      </c>
      <c r="Q24" s="195">
        <f t="shared" si="11"/>
        <v>0</v>
      </c>
      <c r="S24" s="178">
        <f t="shared" si="2"/>
        <v>0</v>
      </c>
      <c r="T24" s="217">
        <f t="shared" si="3"/>
        <v>0</v>
      </c>
      <c r="V24" s="123"/>
      <c r="W24" s="123"/>
      <c r="X24" s="123"/>
      <c r="Y24" s="123"/>
      <c r="AA24" s="172" t="e">
        <f t="shared" si="12"/>
        <v>#VALUE!</v>
      </c>
      <c r="AB24" s="172" t="e">
        <f t="shared" si="13"/>
        <v>#VALUE!</v>
      </c>
      <c r="AC24" s="173" t="e">
        <f t="shared" ca="1" si="14"/>
        <v>#VALUE!</v>
      </c>
      <c r="AD24" s="174">
        <f t="shared" ca="1" si="15"/>
        <v>44387</v>
      </c>
      <c r="AE24" s="173" t="e">
        <f t="shared" ca="1" si="16"/>
        <v>#VALUE!</v>
      </c>
      <c r="AF24" s="172" t="e">
        <f t="shared" si="17"/>
        <v>#VALUE!</v>
      </c>
      <c r="AG24" s="172" t="e">
        <f t="shared" si="18"/>
        <v>#VALUE!</v>
      </c>
      <c r="AH24" s="172" t="e">
        <f t="shared" si="19"/>
        <v>#VALUE!</v>
      </c>
      <c r="AI24" s="172" t="e">
        <f t="shared" si="20"/>
        <v>#VALUE!</v>
      </c>
      <c r="AJ24" s="172" t="e">
        <f t="shared" si="21"/>
        <v>#VALUE!</v>
      </c>
      <c r="AK24" s="172" t="e">
        <f t="shared" si="22"/>
        <v>#VALUE!</v>
      </c>
      <c r="AL24" s="172">
        <f t="shared" si="23"/>
        <v>0</v>
      </c>
    </row>
    <row r="25" spans="1:38" ht="23.25" customHeight="1" x14ac:dyDescent="0.15">
      <c r="A25" s="206">
        <f t="shared" si="24"/>
        <v>18</v>
      </c>
      <c r="B25" s="183"/>
      <c r="C25" s="184"/>
      <c r="D25" s="200" t="str">
        <f t="shared" si="25"/>
        <v/>
      </c>
      <c r="E25" s="198" t="str">
        <f t="shared" si="0"/>
        <v/>
      </c>
      <c r="F25" s="211" t="str">
        <f t="shared" si="26"/>
        <v/>
      </c>
      <c r="G25" s="190" t="str">
        <f t="shared" si="27"/>
        <v/>
      </c>
      <c r="H25" s="199" t="str">
        <f t="shared" si="4"/>
        <v/>
      </c>
      <c r="I25" s="191"/>
      <c r="J25" s="192">
        <f t="shared" si="1"/>
        <v>0</v>
      </c>
      <c r="K25" s="192">
        <f t="shared" si="5"/>
        <v>0</v>
      </c>
      <c r="L25" s="192">
        <f t="shared" si="6"/>
        <v>0</v>
      </c>
      <c r="M25" s="193">
        <f t="shared" si="7"/>
        <v>0</v>
      </c>
      <c r="N25" s="194">
        <f t="shared" si="8"/>
        <v>0</v>
      </c>
      <c r="O25" s="194">
        <f t="shared" si="9"/>
        <v>0</v>
      </c>
      <c r="P25" s="195">
        <f t="shared" si="10"/>
        <v>0</v>
      </c>
      <c r="Q25" s="195">
        <f t="shared" si="11"/>
        <v>0</v>
      </c>
      <c r="S25" s="178">
        <f t="shared" si="2"/>
        <v>0</v>
      </c>
      <c r="T25" s="217">
        <f t="shared" si="3"/>
        <v>0</v>
      </c>
      <c r="V25" s="123"/>
      <c r="W25" s="123"/>
      <c r="X25" s="123"/>
      <c r="Y25" s="123"/>
      <c r="AA25" s="172" t="e">
        <f t="shared" si="12"/>
        <v>#VALUE!</v>
      </c>
      <c r="AB25" s="172" t="e">
        <f t="shared" si="13"/>
        <v>#VALUE!</v>
      </c>
      <c r="AC25" s="173" t="e">
        <f t="shared" ca="1" si="14"/>
        <v>#VALUE!</v>
      </c>
      <c r="AD25" s="174">
        <f t="shared" ca="1" si="15"/>
        <v>44387</v>
      </c>
      <c r="AE25" s="173" t="e">
        <f t="shared" ca="1" si="16"/>
        <v>#VALUE!</v>
      </c>
      <c r="AF25" s="172" t="e">
        <f t="shared" si="17"/>
        <v>#VALUE!</v>
      </c>
      <c r="AG25" s="172" t="e">
        <f t="shared" si="18"/>
        <v>#VALUE!</v>
      </c>
      <c r="AH25" s="172" t="e">
        <f t="shared" si="19"/>
        <v>#VALUE!</v>
      </c>
      <c r="AI25" s="172" t="e">
        <f t="shared" si="20"/>
        <v>#VALUE!</v>
      </c>
      <c r="AJ25" s="172" t="e">
        <f t="shared" si="21"/>
        <v>#VALUE!</v>
      </c>
      <c r="AK25" s="172" t="e">
        <f t="shared" si="22"/>
        <v>#VALUE!</v>
      </c>
      <c r="AL25" s="172">
        <f t="shared" si="23"/>
        <v>0</v>
      </c>
    </row>
    <row r="26" spans="1:38" ht="23.25" customHeight="1" x14ac:dyDescent="0.15">
      <c r="A26" s="206">
        <f t="shared" si="24"/>
        <v>19</v>
      </c>
      <c r="B26" s="183"/>
      <c r="C26" s="184"/>
      <c r="D26" s="200" t="str">
        <f t="shared" si="25"/>
        <v/>
      </c>
      <c r="E26" s="198" t="str">
        <f t="shared" si="0"/>
        <v/>
      </c>
      <c r="F26" s="211" t="str">
        <f t="shared" si="26"/>
        <v/>
      </c>
      <c r="G26" s="190" t="str">
        <f t="shared" si="27"/>
        <v/>
      </c>
      <c r="H26" s="199" t="str">
        <f t="shared" si="4"/>
        <v/>
      </c>
      <c r="I26" s="191"/>
      <c r="J26" s="192">
        <f t="shared" si="1"/>
        <v>0</v>
      </c>
      <c r="K26" s="192">
        <f t="shared" si="5"/>
        <v>0</v>
      </c>
      <c r="L26" s="192">
        <f t="shared" si="6"/>
        <v>0</v>
      </c>
      <c r="M26" s="193">
        <f t="shared" si="7"/>
        <v>0</v>
      </c>
      <c r="N26" s="194">
        <f t="shared" si="8"/>
        <v>0</v>
      </c>
      <c r="O26" s="194">
        <f t="shared" si="9"/>
        <v>0</v>
      </c>
      <c r="P26" s="195">
        <f t="shared" si="10"/>
        <v>0</v>
      </c>
      <c r="Q26" s="195">
        <f t="shared" si="11"/>
        <v>0</v>
      </c>
      <c r="S26" s="178">
        <f t="shared" si="2"/>
        <v>0</v>
      </c>
      <c r="T26" s="217">
        <f t="shared" si="3"/>
        <v>0</v>
      </c>
      <c r="V26" s="123"/>
      <c r="W26" s="123"/>
      <c r="X26" s="123"/>
      <c r="Y26" s="123"/>
      <c r="AA26" s="172" t="e">
        <f t="shared" si="12"/>
        <v>#VALUE!</v>
      </c>
      <c r="AB26" s="172" t="e">
        <f t="shared" si="13"/>
        <v>#VALUE!</v>
      </c>
      <c r="AC26" s="173" t="e">
        <f t="shared" ca="1" si="14"/>
        <v>#VALUE!</v>
      </c>
      <c r="AD26" s="174">
        <f t="shared" ca="1" si="15"/>
        <v>44387</v>
      </c>
      <c r="AE26" s="173" t="e">
        <f t="shared" ca="1" si="16"/>
        <v>#VALUE!</v>
      </c>
      <c r="AF26" s="172" t="e">
        <f t="shared" si="17"/>
        <v>#VALUE!</v>
      </c>
      <c r="AG26" s="172" t="e">
        <f t="shared" si="18"/>
        <v>#VALUE!</v>
      </c>
      <c r="AH26" s="172" t="e">
        <f t="shared" si="19"/>
        <v>#VALUE!</v>
      </c>
      <c r="AI26" s="172" t="e">
        <f t="shared" si="20"/>
        <v>#VALUE!</v>
      </c>
      <c r="AJ26" s="172" t="e">
        <f t="shared" si="21"/>
        <v>#VALUE!</v>
      </c>
      <c r="AK26" s="172" t="e">
        <f t="shared" si="22"/>
        <v>#VALUE!</v>
      </c>
      <c r="AL26" s="172">
        <f t="shared" si="23"/>
        <v>0</v>
      </c>
    </row>
    <row r="27" spans="1:38" ht="23.25" customHeight="1" x14ac:dyDescent="0.15">
      <c r="A27" s="206">
        <f t="shared" si="24"/>
        <v>20</v>
      </c>
      <c r="B27" s="183"/>
      <c r="C27" s="184"/>
      <c r="D27" s="200" t="str">
        <f t="shared" si="25"/>
        <v/>
      </c>
      <c r="E27" s="198" t="str">
        <f t="shared" si="0"/>
        <v/>
      </c>
      <c r="F27" s="211" t="str">
        <f t="shared" si="26"/>
        <v/>
      </c>
      <c r="G27" s="190" t="str">
        <f t="shared" si="27"/>
        <v/>
      </c>
      <c r="H27" s="199" t="str">
        <f t="shared" si="4"/>
        <v/>
      </c>
      <c r="I27" s="191"/>
      <c r="J27" s="192">
        <f t="shared" si="1"/>
        <v>0</v>
      </c>
      <c r="K27" s="192">
        <f t="shared" si="5"/>
        <v>0</v>
      </c>
      <c r="L27" s="192">
        <f t="shared" si="6"/>
        <v>0</v>
      </c>
      <c r="M27" s="193">
        <f t="shared" si="7"/>
        <v>0</v>
      </c>
      <c r="N27" s="194">
        <f t="shared" si="8"/>
        <v>0</v>
      </c>
      <c r="O27" s="194">
        <f t="shared" si="9"/>
        <v>0</v>
      </c>
      <c r="P27" s="195">
        <f t="shared" si="10"/>
        <v>0</v>
      </c>
      <c r="Q27" s="195">
        <f t="shared" si="11"/>
        <v>0</v>
      </c>
      <c r="S27" s="178">
        <f t="shared" si="2"/>
        <v>0</v>
      </c>
      <c r="T27" s="217">
        <f t="shared" si="3"/>
        <v>0</v>
      </c>
      <c r="V27" s="123"/>
      <c r="W27" s="123"/>
      <c r="X27" s="123"/>
      <c r="Y27" s="123"/>
      <c r="AA27" s="172" t="e">
        <f t="shared" si="12"/>
        <v>#VALUE!</v>
      </c>
      <c r="AB27" s="172" t="e">
        <f t="shared" si="13"/>
        <v>#VALUE!</v>
      </c>
      <c r="AC27" s="173" t="e">
        <f t="shared" ca="1" si="14"/>
        <v>#VALUE!</v>
      </c>
      <c r="AD27" s="174">
        <f t="shared" ca="1" si="15"/>
        <v>44387</v>
      </c>
      <c r="AE27" s="173" t="e">
        <f t="shared" ca="1" si="16"/>
        <v>#VALUE!</v>
      </c>
      <c r="AF27" s="172" t="e">
        <f t="shared" si="17"/>
        <v>#VALUE!</v>
      </c>
      <c r="AG27" s="172" t="e">
        <f t="shared" si="18"/>
        <v>#VALUE!</v>
      </c>
      <c r="AH27" s="172" t="e">
        <f t="shared" si="19"/>
        <v>#VALUE!</v>
      </c>
      <c r="AI27" s="172" t="e">
        <f t="shared" si="20"/>
        <v>#VALUE!</v>
      </c>
      <c r="AJ27" s="172" t="e">
        <f t="shared" si="21"/>
        <v>#VALUE!</v>
      </c>
      <c r="AK27" s="172" t="e">
        <f t="shared" si="22"/>
        <v>#VALUE!</v>
      </c>
      <c r="AL27" s="172">
        <f t="shared" si="23"/>
        <v>0</v>
      </c>
    </row>
    <row r="28" spans="1:38" ht="23.25" customHeight="1" x14ac:dyDescent="0.15">
      <c r="A28" s="300" t="s">
        <v>522</v>
      </c>
      <c r="B28" s="300"/>
      <c r="C28" s="201">
        <f>COUNT(I8:I27)</f>
        <v>0</v>
      </c>
      <c r="D28" s="300" t="s">
        <v>523</v>
      </c>
      <c r="E28" s="300"/>
      <c r="F28" s="300"/>
      <c r="G28" s="300"/>
      <c r="H28" s="206"/>
      <c r="I28" s="196">
        <f>SUM(I8:I27)</f>
        <v>0</v>
      </c>
      <c r="J28" s="196">
        <f>SUM(J8:J27)</f>
        <v>0</v>
      </c>
      <c r="K28" s="196">
        <f>SUM(K8:K27)</f>
        <v>0</v>
      </c>
      <c r="L28" s="196">
        <f t="shared" si="6"/>
        <v>0</v>
      </c>
      <c r="M28" s="202"/>
      <c r="N28" s="196">
        <f>SUM(N8:N27)</f>
        <v>0</v>
      </c>
      <c r="O28" s="196">
        <f t="shared" ref="O28:Q28" si="28">SUM(O8:O27)</f>
        <v>0</v>
      </c>
      <c r="P28" s="196">
        <f t="shared" si="28"/>
        <v>0</v>
      </c>
      <c r="Q28" s="196">
        <f t="shared" si="28"/>
        <v>0</v>
      </c>
    </row>
    <row r="29" spans="1:38" x14ac:dyDescent="0.15">
      <c r="J29" s="207" t="s">
        <v>551</v>
      </c>
      <c r="K29" s="212"/>
      <c r="L29" s="212"/>
    </row>
    <row r="30" spans="1:38" x14ac:dyDescent="0.15">
      <c r="I30" s="181" t="s">
        <v>552</v>
      </c>
      <c r="J30" s="210">
        <f>J28-I28</f>
        <v>0</v>
      </c>
      <c r="K30" s="213"/>
      <c r="L30" s="213"/>
      <c r="N30" s="215"/>
    </row>
    <row r="31" spans="1:38" x14ac:dyDescent="0.15">
      <c r="N31" s="216"/>
    </row>
    <row r="32" spans="1:38" x14ac:dyDescent="0.15">
      <c r="N32" s="215"/>
    </row>
    <row r="34" spans="14:14" x14ac:dyDescent="0.15">
      <c r="N34" s="215"/>
    </row>
  </sheetData>
  <mergeCells count="27">
    <mergeCell ref="A28:B28"/>
    <mergeCell ref="D28:G28"/>
    <mergeCell ref="P6:P7"/>
    <mergeCell ref="Q6:Q7"/>
    <mergeCell ref="S6:S7"/>
    <mergeCell ref="A6:A7"/>
    <mergeCell ref="B6:B7"/>
    <mergeCell ref="C6:C7"/>
    <mergeCell ref="D6:E6"/>
    <mergeCell ref="F6:F7"/>
    <mergeCell ref="G6:G7"/>
    <mergeCell ref="T6:T7"/>
    <mergeCell ref="X6:X7"/>
    <mergeCell ref="Y6:Y7"/>
    <mergeCell ref="H6:H7"/>
    <mergeCell ref="I6:I7"/>
    <mergeCell ref="J6:J7"/>
    <mergeCell ref="L6:L7"/>
    <mergeCell ref="N6:N7"/>
    <mergeCell ref="O6:O7"/>
    <mergeCell ref="A4:B4"/>
    <mergeCell ref="E4:M4"/>
    <mergeCell ref="A1:I1"/>
    <mergeCell ref="P2:Q2"/>
    <mergeCell ref="A3:B3"/>
    <mergeCell ref="E3:F3"/>
    <mergeCell ref="H3:I3"/>
  </mergeCells>
  <phoneticPr fontId="2" type="noConversion"/>
  <conditionalFormatting sqref="AL8:AL27">
    <cfRule type="cellIs" dxfId="83" priority="10" operator="equal">
      <formula>13</formula>
    </cfRule>
    <cfRule type="cellIs" dxfId="82" priority="11" operator="equal">
      <formula>"고용허가체크"</formula>
    </cfRule>
  </conditionalFormatting>
  <conditionalFormatting sqref="AJ8:AJ27">
    <cfRule type="cellIs" dxfId="81" priority="9" operator="greaterThan">
      <formula>0</formula>
    </cfRule>
  </conditionalFormatting>
  <conditionalFormatting sqref="AK8:AK27 AB8:AB27">
    <cfRule type="cellIs" dxfId="80" priority="8" operator="equal">
      <formula>"주민오류"</formula>
    </cfRule>
  </conditionalFormatting>
  <conditionalFormatting sqref="AH8:AH27">
    <cfRule type="cellIs" dxfId="79" priority="7" operator="equal">
      <formula>"외국인"</formula>
    </cfRule>
  </conditionalFormatting>
  <conditionalFormatting sqref="AI8:AI27">
    <cfRule type="cellIs" dxfId="78" priority="6" operator="equal">
      <formula>"고용허가체크"</formula>
    </cfRule>
  </conditionalFormatting>
  <conditionalFormatting sqref="Q3">
    <cfRule type="cellIs" dxfId="77" priority="4" operator="equal">
      <formula>"사업자오류"</formula>
    </cfRule>
    <cfRule type="cellIs" dxfId="76" priority="5" operator="equal">
      <formula>"OK"</formula>
    </cfRule>
  </conditionalFormatting>
  <conditionalFormatting sqref="C9">
    <cfRule type="expression" priority="3">
      <formula>"COUNT(13)"</formula>
    </cfRule>
  </conditionalFormatting>
  <conditionalFormatting sqref="T8:T27">
    <cfRule type="cellIs" dxfId="75" priority="1" operator="greaterThan">
      <formula>0</formula>
    </cfRule>
    <cfRule type="cellIs" dxfId="74" priority="2" operator="lessThan">
      <formula>0</formula>
    </cfRule>
  </conditionalFormatting>
  <pageMargins left="0.31496062992125984" right="0.31496062992125984" top="0.55118110236220474" bottom="0.35433070866141736" header="0.31496062992125984" footer="0.31496062992125984"/>
  <pageSetup paperSize="9"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6561" r:id="rId4" name="Group Box 1">
              <controlPr defaultSize="0" autoFill="0" autoPict="0">
                <anchor moveWithCells="1">
                  <from>
                    <xdr:col>9</xdr:col>
                    <xdr:colOff>47625</xdr:colOff>
                    <xdr:row>1</xdr:row>
                    <xdr:rowOff>0</xdr:rowOff>
                  </from>
                  <to>
                    <xdr:col>10</xdr:col>
                    <xdr:colOff>466725</xdr:colOff>
                    <xdr:row>2</xdr:row>
                    <xdr:rowOff>219075</xdr:rowOff>
                  </to>
                </anchor>
              </controlPr>
            </control>
          </mc:Choice>
        </mc:AlternateContent>
        <mc:AlternateContent xmlns:mc="http://schemas.openxmlformats.org/markup-compatibility/2006">
          <mc:Choice Requires="x14">
            <control shapeId="66562" r:id="rId5" name="Option Button 2">
              <controlPr defaultSize="0" autoFill="0" autoLine="0" autoPict="0">
                <anchor moveWithCells="1">
                  <from>
                    <xdr:col>9</xdr:col>
                    <xdr:colOff>171450</xdr:colOff>
                    <xdr:row>1</xdr:row>
                    <xdr:rowOff>104775</xdr:rowOff>
                  </from>
                  <to>
                    <xdr:col>9</xdr:col>
                    <xdr:colOff>762000</xdr:colOff>
                    <xdr:row>2</xdr:row>
                    <xdr:rowOff>142875</xdr:rowOff>
                  </to>
                </anchor>
              </controlPr>
            </control>
          </mc:Choice>
        </mc:AlternateContent>
        <mc:AlternateContent xmlns:mc="http://schemas.openxmlformats.org/markup-compatibility/2006">
          <mc:Choice Requires="x14">
            <control shapeId="66563" r:id="rId6" name="Option Button 3">
              <controlPr defaultSize="0" autoFill="0" autoLine="0" autoPict="0">
                <anchor moveWithCells="1">
                  <from>
                    <xdr:col>9</xdr:col>
                    <xdr:colOff>866775</xdr:colOff>
                    <xdr:row>1</xdr:row>
                    <xdr:rowOff>114300</xdr:rowOff>
                  </from>
                  <to>
                    <xdr:col>10</xdr:col>
                    <xdr:colOff>371475</xdr:colOff>
                    <xdr:row>2</xdr:row>
                    <xdr:rowOff>152400</xdr:rowOff>
                  </to>
                </anchor>
              </controlPr>
            </control>
          </mc:Choice>
        </mc:AlternateContent>
        <mc:AlternateContent xmlns:mc="http://schemas.openxmlformats.org/markup-compatibility/2006">
          <mc:Choice Requires="x14">
            <control shapeId="66564" r:id="rId7" name="Group Box 4">
              <controlPr defaultSize="0" autoFill="0" autoPict="0">
                <anchor moveWithCells="1">
                  <from>
                    <xdr:col>18</xdr:col>
                    <xdr:colOff>66675</xdr:colOff>
                    <xdr:row>0</xdr:row>
                    <xdr:rowOff>152400</xdr:rowOff>
                  </from>
                  <to>
                    <xdr:col>22</xdr:col>
                    <xdr:colOff>1190625</xdr:colOff>
                    <xdr:row>3</xdr:row>
                    <xdr:rowOff>47625</xdr:rowOff>
                  </to>
                </anchor>
              </controlPr>
            </control>
          </mc:Choice>
        </mc:AlternateContent>
        <mc:AlternateContent xmlns:mc="http://schemas.openxmlformats.org/markup-compatibility/2006">
          <mc:Choice Requires="x14">
            <control shapeId="66565" r:id="rId8" name="Option Button 5">
              <controlPr defaultSize="0" autoFill="0" autoLine="0" autoPict="0">
                <anchor moveWithCells="1">
                  <from>
                    <xdr:col>18</xdr:col>
                    <xdr:colOff>133350</xdr:colOff>
                    <xdr:row>1</xdr:row>
                    <xdr:rowOff>76200</xdr:rowOff>
                  </from>
                  <to>
                    <xdr:col>18</xdr:col>
                    <xdr:colOff>1000125</xdr:colOff>
                    <xdr:row>2</xdr:row>
                    <xdr:rowOff>114300</xdr:rowOff>
                  </to>
                </anchor>
              </controlPr>
            </control>
          </mc:Choice>
        </mc:AlternateContent>
        <mc:AlternateContent xmlns:mc="http://schemas.openxmlformats.org/markup-compatibility/2006">
          <mc:Choice Requires="x14">
            <control shapeId="66566" r:id="rId9" name="Option Button 6">
              <controlPr defaultSize="0" autoFill="0" autoLine="0" autoPict="0">
                <anchor moveWithCells="1">
                  <from>
                    <xdr:col>18</xdr:col>
                    <xdr:colOff>1114425</xdr:colOff>
                    <xdr:row>1</xdr:row>
                    <xdr:rowOff>76200</xdr:rowOff>
                  </from>
                  <to>
                    <xdr:col>19</xdr:col>
                    <xdr:colOff>666750</xdr:colOff>
                    <xdr:row>2</xdr:row>
                    <xdr:rowOff>114300</xdr:rowOff>
                  </to>
                </anchor>
              </controlPr>
            </control>
          </mc:Choice>
        </mc:AlternateContent>
        <mc:AlternateContent xmlns:mc="http://schemas.openxmlformats.org/markup-compatibility/2006">
          <mc:Choice Requires="x14">
            <control shapeId="66567" r:id="rId10" name="Option Button 7">
              <controlPr defaultSize="0" autoFill="0" autoLine="0" autoPict="0">
                <anchor moveWithCells="1">
                  <from>
                    <xdr:col>20</xdr:col>
                    <xdr:colOff>57150</xdr:colOff>
                    <xdr:row>1</xdr:row>
                    <xdr:rowOff>76200</xdr:rowOff>
                  </from>
                  <to>
                    <xdr:col>21</xdr:col>
                    <xdr:colOff>238125</xdr:colOff>
                    <xdr:row>2</xdr:row>
                    <xdr:rowOff>114300</xdr:rowOff>
                  </to>
                </anchor>
              </controlPr>
            </control>
          </mc:Choice>
        </mc:AlternateContent>
        <mc:AlternateContent xmlns:mc="http://schemas.openxmlformats.org/markup-compatibility/2006">
          <mc:Choice Requires="x14">
            <control shapeId="66568" r:id="rId11" name="Option Button 8">
              <controlPr defaultSize="0" autoFill="0" autoLine="0" autoPict="0">
                <anchor moveWithCells="1">
                  <from>
                    <xdr:col>21</xdr:col>
                    <xdr:colOff>390525</xdr:colOff>
                    <xdr:row>1</xdr:row>
                    <xdr:rowOff>76200</xdr:rowOff>
                  </from>
                  <to>
                    <xdr:col>22</xdr:col>
                    <xdr:colOff>114300</xdr:colOff>
                    <xdr:row>2</xdr:row>
                    <xdr:rowOff>114300</xdr:rowOff>
                  </to>
                </anchor>
              </controlPr>
            </control>
          </mc:Choice>
        </mc:AlternateContent>
        <mc:AlternateContent xmlns:mc="http://schemas.openxmlformats.org/markup-compatibility/2006">
          <mc:Choice Requires="x14">
            <control shapeId="66569" r:id="rId12" name="Option Button 9">
              <controlPr defaultSize="0" autoFill="0" autoLine="0" autoPict="0">
                <anchor moveWithCells="1">
                  <from>
                    <xdr:col>22</xdr:col>
                    <xdr:colOff>209550</xdr:colOff>
                    <xdr:row>1</xdr:row>
                    <xdr:rowOff>76200</xdr:rowOff>
                  </from>
                  <to>
                    <xdr:col>22</xdr:col>
                    <xdr:colOff>1076325</xdr:colOff>
                    <xdr:row>2</xdr:row>
                    <xdr:rowOff>114300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L34"/>
  <sheetViews>
    <sheetView showGridLines="0" workbookViewId="0">
      <selection activeCell="B8" sqref="B8"/>
    </sheetView>
  </sheetViews>
  <sheetFormatPr defaultRowHeight="13.5" x14ac:dyDescent="0.15"/>
  <cols>
    <col min="1" max="1" width="4.75" bestFit="1" customWidth="1"/>
    <col min="3" max="3" width="15.5" customWidth="1"/>
    <col min="4" max="4" width="7.875" customWidth="1"/>
    <col min="5" max="5" width="9.375" customWidth="1"/>
    <col min="6" max="7" width="11.5" customWidth="1"/>
    <col min="8" max="8" width="4.75" customWidth="1"/>
    <col min="9" max="9" width="12.375" customWidth="1"/>
    <col min="10" max="12" width="14.25" customWidth="1"/>
    <col min="13" max="13" width="7.5" customWidth="1"/>
    <col min="14" max="14" width="10.125" bestFit="1" customWidth="1"/>
    <col min="15" max="15" width="11" bestFit="1" customWidth="1"/>
    <col min="16" max="16" width="10.125" bestFit="1" customWidth="1"/>
    <col min="17" max="17" width="12.75" customWidth="1"/>
    <col min="19" max="19" width="17.25" customWidth="1"/>
    <col min="20" max="20" width="10.125" bestFit="1" customWidth="1"/>
    <col min="22" max="22" width="15" customWidth="1"/>
    <col min="23" max="23" width="28.375" customWidth="1"/>
    <col min="25" max="26" width="21.875" customWidth="1"/>
    <col min="30" max="30" width="11.625" bestFit="1" customWidth="1"/>
    <col min="31" max="31" width="16.125" bestFit="1" customWidth="1"/>
    <col min="33" max="33" width="10.5" bestFit="1" customWidth="1"/>
    <col min="35" max="35" width="9.75" bestFit="1" customWidth="1"/>
    <col min="38" max="38" width="12.5" bestFit="1" customWidth="1"/>
  </cols>
  <sheetData>
    <row r="1" spans="1:38" ht="27" x14ac:dyDescent="0.15">
      <c r="A1" s="297" t="s">
        <v>553</v>
      </c>
      <c r="B1" s="297"/>
      <c r="C1" s="297"/>
      <c r="D1" s="297"/>
      <c r="E1" s="297"/>
      <c r="F1" s="297"/>
      <c r="G1" s="297"/>
      <c r="H1" s="297"/>
      <c r="I1" s="297"/>
    </row>
    <row r="2" spans="1:38" x14ac:dyDescent="0.15">
      <c r="A2" s="101" t="s">
        <v>517</v>
      </c>
      <c r="P2" s="293" t="s">
        <v>531</v>
      </c>
      <c r="Q2" s="293"/>
    </row>
    <row r="3" spans="1:38" ht="20.25" customHeight="1" x14ac:dyDescent="0.15">
      <c r="A3" s="286" t="s">
        <v>518</v>
      </c>
      <c r="B3" s="286"/>
      <c r="C3" s="183" t="str">
        <f>기본입력사항!$B$3</f>
        <v>조세실</v>
      </c>
      <c r="D3" s="208" t="s">
        <v>519</v>
      </c>
      <c r="E3" s="307" t="str">
        <f>기본입력사항!$D$3</f>
        <v>주황규</v>
      </c>
      <c r="F3" s="307"/>
      <c r="G3" s="208" t="s">
        <v>520</v>
      </c>
      <c r="H3" s="308">
        <f>G8</f>
        <v>44530</v>
      </c>
      <c r="I3" s="308"/>
      <c r="N3" s="159">
        <v>1</v>
      </c>
      <c r="P3" s="181">
        <f>IF(10-MOD(MID(C4,1,1)*1+MID(C4,2,1)*3+MID(C4,3,1)*7+MID(C4,4,1)*1+MID(C4,5,1)*3+MID(C4,6,1)*7+MID(C4,7,1)*1+MID(C4,8,1)*3+INT((MID(C4,9,1)*5)/10)+MOD(MID(C4,9,1)*5,10),10)=10,0,10-MOD(MID(C4,1,1)*1+MID(C4,2,1)*3+MID(C4,3,1)*7+MID(C4,4,1)*1+MID(C4,5,1)*3+MID(C4,6,1)*7+MID(C4,7,1)*1+MID(C4,8,1)*3+INT((MID(C4,9,1)*5)/10)+MOD(MID(C4,9,1)*5,10),10))</f>
        <v>7</v>
      </c>
      <c r="Q3" s="203" t="str">
        <f>IF(INT(MID(C4,10,1))=P3,"OK","사업자오류")</f>
        <v>OK</v>
      </c>
      <c r="R3" s="181">
        <v>1</v>
      </c>
    </row>
    <row r="4" spans="1:38" ht="20.25" customHeight="1" x14ac:dyDescent="0.15">
      <c r="A4" s="284" t="s">
        <v>112</v>
      </c>
      <c r="B4" s="303"/>
      <c r="C4" s="182">
        <f>기본입력사항!$B$4</f>
        <v>3128512347</v>
      </c>
      <c r="D4" s="186" t="s">
        <v>530</v>
      </c>
      <c r="E4" s="304" t="str">
        <f>기본입력사항!$D$4</f>
        <v>충남 천안시 서북구 오성로 103,6층 두정동 청풍프라자</v>
      </c>
      <c r="F4" s="305"/>
      <c r="G4" s="305"/>
      <c r="H4" s="305"/>
      <c r="I4" s="305"/>
      <c r="J4" s="305"/>
      <c r="K4" s="305"/>
      <c r="L4" s="305"/>
      <c r="M4" s="306"/>
    </row>
    <row r="5" spans="1:38" x14ac:dyDescent="0.15">
      <c r="I5" s="238" t="s">
        <v>601</v>
      </c>
    </row>
    <row r="6" spans="1:38" ht="18" customHeight="1" x14ac:dyDescent="0.15">
      <c r="A6" s="286" t="s">
        <v>509</v>
      </c>
      <c r="B6" s="286" t="s">
        <v>510</v>
      </c>
      <c r="C6" s="286" t="s">
        <v>76</v>
      </c>
      <c r="D6" s="286" t="s">
        <v>213</v>
      </c>
      <c r="E6" s="286"/>
      <c r="F6" s="282" t="s">
        <v>516</v>
      </c>
      <c r="G6" s="282" t="s">
        <v>515</v>
      </c>
      <c r="H6" s="282" t="s">
        <v>528</v>
      </c>
      <c r="I6" s="286" t="s">
        <v>399</v>
      </c>
      <c r="J6" s="296" t="s">
        <v>527</v>
      </c>
      <c r="K6" s="209" t="s">
        <v>565</v>
      </c>
      <c r="L6" s="301" t="s">
        <v>566</v>
      </c>
      <c r="M6" s="208" t="s">
        <v>512</v>
      </c>
      <c r="N6" s="286" t="s">
        <v>404</v>
      </c>
      <c r="O6" s="286" t="s">
        <v>405</v>
      </c>
      <c r="P6" s="286" t="s">
        <v>513</v>
      </c>
      <c r="Q6" s="286" t="s">
        <v>514</v>
      </c>
      <c r="S6" s="292" t="s">
        <v>521</v>
      </c>
      <c r="T6" s="298" t="s">
        <v>406</v>
      </c>
      <c r="V6" s="204" t="s">
        <v>554</v>
      </c>
      <c r="W6" s="204" t="s">
        <v>554</v>
      </c>
      <c r="X6" s="279" t="s">
        <v>526</v>
      </c>
      <c r="Y6" s="280" t="s">
        <v>508</v>
      </c>
      <c r="AA6" s="170" t="s">
        <v>507</v>
      </c>
      <c r="AB6" s="170"/>
      <c r="AC6" s="170"/>
      <c r="AD6" s="170"/>
      <c r="AE6" s="170"/>
      <c r="AF6" s="170"/>
      <c r="AG6" s="170"/>
      <c r="AH6" s="170"/>
      <c r="AI6" s="170"/>
      <c r="AJ6" s="170"/>
      <c r="AK6" s="170"/>
      <c r="AL6" s="170"/>
    </row>
    <row r="7" spans="1:38" s="175" customFormat="1" ht="18" customHeight="1" x14ac:dyDescent="0.15">
      <c r="A7" s="286"/>
      <c r="B7" s="286"/>
      <c r="C7" s="286"/>
      <c r="D7" s="208" t="s">
        <v>567</v>
      </c>
      <c r="E7" s="208" t="s">
        <v>511</v>
      </c>
      <c r="F7" s="283"/>
      <c r="G7" s="283"/>
      <c r="H7" s="283"/>
      <c r="I7" s="286"/>
      <c r="J7" s="286"/>
      <c r="K7" s="214">
        <v>0.6</v>
      </c>
      <c r="L7" s="302"/>
      <c r="M7" s="179">
        <v>0.2</v>
      </c>
      <c r="N7" s="286"/>
      <c r="O7" s="286"/>
      <c r="P7" s="286"/>
      <c r="Q7" s="286"/>
      <c r="S7" s="293"/>
      <c r="T7" s="299"/>
      <c r="V7" s="205" t="s">
        <v>525</v>
      </c>
      <c r="W7" s="205" t="s">
        <v>524</v>
      </c>
      <c r="X7" s="280"/>
      <c r="Y7" s="280"/>
      <c r="Z7"/>
      <c r="AA7" s="171" t="s">
        <v>448</v>
      </c>
      <c r="AB7" s="171" t="s">
        <v>449</v>
      </c>
      <c r="AC7" s="171" t="s">
        <v>450</v>
      </c>
      <c r="AD7" s="171" t="s">
        <v>451</v>
      </c>
      <c r="AE7" s="171" t="s">
        <v>452</v>
      </c>
      <c r="AF7" s="171" t="s">
        <v>453</v>
      </c>
      <c r="AG7" s="171" t="s">
        <v>454</v>
      </c>
      <c r="AH7" s="171" t="s">
        <v>455</v>
      </c>
      <c r="AI7" s="171" t="s">
        <v>456</v>
      </c>
      <c r="AJ7" s="171" t="s">
        <v>457</v>
      </c>
      <c r="AK7" s="171" t="s">
        <v>458</v>
      </c>
      <c r="AL7" s="171" t="s">
        <v>459</v>
      </c>
    </row>
    <row r="8" spans="1:38" ht="23.25" customHeight="1" x14ac:dyDescent="0.15">
      <c r="A8" s="206">
        <v>1</v>
      </c>
      <c r="B8" s="183"/>
      <c r="C8" s="184"/>
      <c r="D8" s="183">
        <v>76</v>
      </c>
      <c r="E8" s="198" t="str">
        <f t="shared" ref="E8:E27" si="0">IF(D8="","",VLOOKUP(D8,종목,2))</f>
        <v>계약의 위약 또는 해약으로 인하여 받는 위약금과 배상금 중 주택입주지체상금(이하 "주택입주지체상금"이라고 함)</v>
      </c>
      <c r="F8" s="188">
        <v>44501</v>
      </c>
      <c r="G8" s="189">
        <f>IF(F8="","",CHOOSE(R3,EOMONTH(F8,0),EOMONTH(F8,0)+5,EOMONTH(F8,0)+10,EOMONTH(F8,0)+15,EOMONTH(F8,0)+20))</f>
        <v>44530</v>
      </c>
      <c r="H8" s="199" t="str">
        <f>TEXT(G8,"aaa")</f>
        <v>화</v>
      </c>
      <c r="I8" s="191"/>
      <c r="J8" s="192">
        <f t="shared" ref="J8:J27" si="1">IF(OR($N$3=1,I8&lt;=250000),I8,TRUNC(I8/91.2%,-1))</f>
        <v>0</v>
      </c>
      <c r="K8" s="192">
        <f>J8*$K$7</f>
        <v>0</v>
      </c>
      <c r="L8" s="192">
        <f>J8-K8</f>
        <v>0</v>
      </c>
      <c r="M8" s="193">
        <f>IF(L8&lt;=50000,0%,$M$7)</f>
        <v>0</v>
      </c>
      <c r="N8" s="194">
        <f>IF(J8&gt;250000,TRUNC(L8*M8,-1),0)</f>
        <v>0</v>
      </c>
      <c r="O8" s="194">
        <f>TRUNC(N8*10%,-1)</f>
        <v>0</v>
      </c>
      <c r="P8" s="195">
        <f>SUM(N8:O8)</f>
        <v>0</v>
      </c>
      <c r="Q8" s="195">
        <f>J8-P8</f>
        <v>0</v>
      </c>
      <c r="S8" s="178">
        <f t="shared" ref="S8:S27" si="2">IF($N$3=2,J8-(Q8-I8),0)</f>
        <v>0</v>
      </c>
      <c r="T8" s="217">
        <f t="shared" ref="T8:T27" si="3">IF($N$3=2,S8-J8,0)</f>
        <v>0</v>
      </c>
      <c r="V8" s="123"/>
      <c r="W8" s="123"/>
      <c r="X8" s="123"/>
      <c r="Y8" s="123"/>
      <c r="AA8" s="172" t="e">
        <f>IF(LEN(CLEAN(C8))=10,IF(AND(VALUE(MID(C8,4,1))&gt;=1,VALUE(MID(C8,4,1))&lt;=4),MOD(11-MOD(0*2+0*3+0*4+MID(C8,1,1)*5+MID(C8,2,1)*6+MID(C8,3,1)*7+MID(C8,4,1)*8+MID(C8,5,1)*9+MID(C8,6,1)*2+MID(C8,7,1)*3+MID(C8,8,1)*4+MID(C8,9,1)*5,11),10),IF(AND(VALUE(MID(C8,4,1))&gt;=5,VALUE(MID(C8,4,1))&lt;=8),MOD(11-MOD(0*2+0*3+0*4+MID(C8,1,1)*5+MID(C8,2,1)*6+MID(C8,3,1)*7+MID(C8,4,1)*8+MID(C8,5,1)*9+MID(C8,6,1)*2+MID(C8,7,1)*3+MID(C8,8,1)*4+MID(C8,9,1)*5,11),10),"오류")),IF(LEN(CLEAN(C8))=11,IF(AND(VALUE(MID(C8,5,1))&gt;=1,VALUE(MID(C8,5,1))&lt;=4),MOD(11-MOD(0*2+0*3+MID(C8,1,1)*4+MID(C8,2,1)*5+MID(C8,3,1)*6+MID(C8,4,1)*7+MID(C8,5,1)*8+MID(C8,6,1)*9+MID(C8,7,1)*2+MID(C8,8,1)*3+MID(C8,9,1)*4+MID(C8,10,1)*5,11),10),IF(AND(VALUE(MID(C8,5,1))&gt;=5,VALUE(MID(C8,5,1))&lt;=8),MOD(11-MOD(0*2+0*3+MID(C8,1,1)*4+MID(C8,2,1)*5+MID(C8,3,1)*6+MID(C8,4,1)*7+MID(C8,5,1)*8+MID(C8,6,1)*9+MID(C8,7,1)*2+MID(C8,8,1)*3+MID(C8,9,1)*4+MID(C8,10,1)*5,11),10),"오류")),IF(LEN(CLEAN(C8))=12,IF(AND(VALUE(MID(C8,6,1))&gt;=1,VALUE(MID(C8,6,1))&lt;=4),MOD(11-MOD(0*2+MID(C8,1,1)*3+MID(C8,2,1)*4+MID(C8,3,1)*5+MID(C8,4,1)*6+MID(C8,5,1)*7+MID(C8,6,1)*8+MID(C8,7,1)*9+MID(C8,8,1)*2+MID(C8,9,1)*3+MID(C8,10,1)*4+MID(C8,11,1)*5,11),10),IF(AND(VALUE(MID(C8,7,1))&gt;=5,VALUE(MID(C8,7,1))&lt;=8),MOD(11-MOD(0*2+MID(C8,1,1)*3+MID(C8,2,1)*4+MID(C8,3,1)*5+MID(C8,4,1)*6+MID(C8,5,1)*7+MID(C8,6,1)*8+MID(C8,7,1)*9+MID(C8,8,1)*2+MID(C8,9,1)*3+MID(C8,10,1)*4+MID(C8,11,1)*5,11),10),"오류")),IF(AND(VALUE(MID(C8,7,1))&gt;=1,VALUE(MID(C8,7,1))&lt;=4),MOD(11-MOD(MID(C8,1,1)*2+MID(C8,2,1)*3+MID(C8,3,1)*4+MID(C8,4,1)*5+MID(C8,5,1)*6+MID(C8,6,1)*7+MID(C8,7,1)*8+MID(C8,8,1)*9+MID(C8,9,1)*2+MID(C8,10,1)*3+MID(C8,11,1)*4+MID(C8,12,1)*5,11),10),IF(AND(VALUE(MID(C8,7,1))&gt;=5,VALUE(MID(C8,7,1))&lt;=8),IF(LEN(CLEAN(C8))=12,MOD(MOD(11-MOD(0*2+MID(C8,1,1)*3+MID(C8,2,1)*4+MID(C8,3,1)*5+MID(C8,4,1)*6+MID(C8,5,1)*7+MID(C8,6,1)*8+MID(C8,7,1)*9+MID(C8,8,1)*2+MID(C8,9,1)*3+MID(C8,10,1)*4+MID(C8,11,1)*5,11),10)+2,10),MOD(MOD(11-MOD(MID(C8,1,1)*2+MID(C8,2,1)*3+MID(C8,3,1)*4+MID(C8,4,1)*5+MID(C8,5,1)*6+MID(C8,6,1)*7+MID(C8,7,1)*8+MID(C8,8,1)*9+MID(C8,9,1)*2+MID(C8,10,1)*3+MID(C8,11,1)*4+MID(C8,12,1)*5,11),10)+2,10)))))))</f>
        <v>#VALUE!</v>
      </c>
      <c r="AB8" s="172" t="e">
        <f>IF(INT(RIGHT(C8,1))=AA8,"OK","주민오류")</f>
        <v>#VALUE!</v>
      </c>
      <c r="AC8" s="173" t="e">
        <f ca="1">DATEDIF(IF(OR(MID(C8,LEN(CLEAN(C8))-6,1)&lt;="2",MID(C8,LEN(CLEAN(C8))-6,1)="5",MID(C8,LEN(CLEAN(C8))-6,1)="6"),DATE(MID(C8,1,2),MID(C8,3,2),MID(C8,5,2)),CHOOSE(14-LEN(CLEAN(C8)), DATE(MID(C8,1,2)+100,MID(C8,3,2),MID(C8,5,2)), DATE(MID(C8,1,1)+100,MID(C8,2,2),MID(C8,4,2)),DATE(2000,MID(C8,1,2),MID(C8,3,2)),DATE(2000,MID(C8,1,1),MID(C8,2,2)))),TODAY(),"y")</f>
        <v>#VALUE!</v>
      </c>
      <c r="AD8" s="174">
        <f ca="1">TODAY()</f>
        <v>44387</v>
      </c>
      <c r="AE8" s="173" t="e">
        <f ca="1">DATEDIF(IF(OR(MID(C8,LEN(CLEAN(C8))-6,1)&lt;="2",MID(C8,LEN(CLEAN(C8))-6,1)="5",MID(C8,LEN(CLEAN(C8))-6,1)="6"),DATE(MID(C8,1,2),MID(C8,3,2),MID(C8,5,2)),CHOOSE(14-LEN(CLEAN(C8)), DATE(MID(C8,1,2)+100,MID(C8,3,2),MID(C8,5,2)), DATE(MID(C8,1,1)+100,MID(C8,2,2),MID(C8,4,2)),DATE(2000,MID(C8,1,2),MID(C8,3,2)),DATE(2000,MID(C8,1,1),MID(C8,2,2)))),AD8,"y")</f>
        <v>#VALUE!</v>
      </c>
      <c r="AF8" s="172" t="e">
        <f>CHOOSE(14-LEN(CLEAN(C8)),CHOOSE(MID(C8,7,1),"남","여","남","여","남","여","남","여","남","여"),CHOOSE(MID(C8,6,1),"남","여","남","여","남","여","남","여","남","여"),CHOOSE(MID(C8,5,1),"남","여","남","여","남","여","남","여","남","여"),CHOOSE(MID(C8,4,1),"남","여","남","여","남","여","남","여","남","여"),CHOOSE(MID(C8,3,1),"남","여","남","여","남","여","남","여","남","여"))</f>
        <v>#VALUE!</v>
      </c>
      <c r="AG8" s="172" t="e">
        <f>CHOOSE(14-LEN(CLEAN(C8)),MID(C8,7,1),MID(C8,6,1),MID(C8,5,1),MID(C8,4,1))</f>
        <v>#VALUE!</v>
      </c>
      <c r="AH8" s="172" t="e">
        <f>CHOOSE(AG8,"내국인","내국인","내국인","내국인","외국인","외국인","외국인","외국인")</f>
        <v>#VALUE!</v>
      </c>
      <c r="AI8" s="172" t="e">
        <f>IF(AH8="외국인","고용허가체크","")</f>
        <v>#VALUE!</v>
      </c>
      <c r="AJ8" s="172" t="e">
        <f>IF(LEN(CLEAN(C8))=12,MOD(MID(C8,7,1)*10+MID(C8,8,1),2),MOD(MID(C8,8,1)*10+MID(C8,9,1),2))</f>
        <v>#VALUE!</v>
      </c>
      <c r="AK8" s="172" t="e">
        <f>IF(AJ8=0,"OK","")</f>
        <v>#VALUE!</v>
      </c>
      <c r="AL8" s="172">
        <f>LEN(CLEAN(C8))</f>
        <v>0</v>
      </c>
    </row>
    <row r="9" spans="1:38" ht="23.25" customHeight="1" x14ac:dyDescent="0.15">
      <c r="A9" s="206">
        <f>A8+1</f>
        <v>2</v>
      </c>
      <c r="B9" s="183"/>
      <c r="C9" s="184"/>
      <c r="D9" s="200" t="str">
        <f>IF(B9="","",$D$8)</f>
        <v/>
      </c>
      <c r="E9" s="198" t="str">
        <f t="shared" si="0"/>
        <v/>
      </c>
      <c r="F9" s="211" t="str">
        <f>IF(B9="","",$F$8)</f>
        <v/>
      </c>
      <c r="G9" s="190" t="str">
        <f>IF(B9="","",$G$8)</f>
        <v/>
      </c>
      <c r="H9" s="199" t="str">
        <f t="shared" ref="H9:H27" si="4">TEXT(G9,"aaa")</f>
        <v/>
      </c>
      <c r="I9" s="191"/>
      <c r="J9" s="192">
        <f t="shared" si="1"/>
        <v>0</v>
      </c>
      <c r="K9" s="192">
        <f t="shared" ref="K9:K27" si="5">J9*$K$7</f>
        <v>0</v>
      </c>
      <c r="L9" s="192">
        <f t="shared" ref="L9:L28" si="6">J9-K9</f>
        <v>0</v>
      </c>
      <c r="M9" s="193">
        <f t="shared" ref="M9:M27" si="7">IF(L9&lt;=50000,0%,$M$7)</f>
        <v>0</v>
      </c>
      <c r="N9" s="194">
        <f t="shared" ref="N9:N27" si="8">IF(J9&gt;250000,TRUNC(L9*M9,-1),0)</f>
        <v>0</v>
      </c>
      <c r="O9" s="194">
        <f t="shared" ref="O9:O27" si="9">TRUNC(N9*10%,-1)</f>
        <v>0</v>
      </c>
      <c r="P9" s="195">
        <f t="shared" ref="P9:P27" si="10">SUM(N9:O9)</f>
        <v>0</v>
      </c>
      <c r="Q9" s="195">
        <f t="shared" ref="Q9:Q27" si="11">J9-P9</f>
        <v>0</v>
      </c>
      <c r="S9" s="178">
        <f t="shared" si="2"/>
        <v>0</v>
      </c>
      <c r="T9" s="217">
        <f t="shared" si="3"/>
        <v>0</v>
      </c>
      <c r="V9" s="123"/>
      <c r="W9" s="123"/>
      <c r="X9" s="123"/>
      <c r="Y9" s="123"/>
      <c r="AA9" s="172" t="e">
        <f t="shared" ref="AA9:AA27" si="12">IF(LEN(CLEAN(C9))=10,IF(AND(VALUE(MID(C9,4,1))&gt;=1,VALUE(MID(C9,4,1))&lt;=4),MOD(11-MOD(0*2+0*3+0*4+MID(C9,1,1)*5+MID(C9,2,1)*6+MID(C9,3,1)*7+MID(C9,4,1)*8+MID(C9,5,1)*9+MID(C9,6,1)*2+MID(C9,7,1)*3+MID(C9,8,1)*4+MID(C9,9,1)*5,11),10),IF(AND(VALUE(MID(C9,4,1))&gt;=5,VALUE(MID(C9,4,1))&lt;=8),MOD(11-MOD(0*2+0*3+0*4+MID(C9,1,1)*5+MID(C9,2,1)*6+MID(C9,3,1)*7+MID(C9,4,1)*8+MID(C9,5,1)*9+MID(C9,6,1)*2+MID(C9,7,1)*3+MID(C9,8,1)*4+MID(C9,9,1)*5,11),10),"오류")),IF(LEN(CLEAN(C9))=11,IF(AND(VALUE(MID(C9,5,1))&gt;=1,VALUE(MID(C9,5,1))&lt;=4),MOD(11-MOD(0*2+0*3+MID(C9,1,1)*4+MID(C9,2,1)*5+MID(C9,3,1)*6+MID(C9,4,1)*7+MID(C9,5,1)*8+MID(C9,6,1)*9+MID(C9,7,1)*2+MID(C9,8,1)*3+MID(C9,9,1)*4+MID(C9,10,1)*5,11),10),IF(AND(VALUE(MID(C9,5,1))&gt;=5,VALUE(MID(C9,5,1))&lt;=8),MOD(11-MOD(0*2+0*3+MID(C9,1,1)*4+MID(C9,2,1)*5+MID(C9,3,1)*6+MID(C9,4,1)*7+MID(C9,5,1)*8+MID(C9,6,1)*9+MID(C9,7,1)*2+MID(C9,8,1)*3+MID(C9,9,1)*4+MID(C9,10,1)*5,11),10),"오류")),IF(LEN(CLEAN(C9))=12,IF(AND(VALUE(MID(C9,6,1))&gt;=1,VALUE(MID(C9,6,1))&lt;=4),MOD(11-MOD(0*2+MID(C9,1,1)*3+MID(C9,2,1)*4+MID(C9,3,1)*5+MID(C9,4,1)*6+MID(C9,5,1)*7+MID(C9,6,1)*8+MID(C9,7,1)*9+MID(C9,8,1)*2+MID(C9,9,1)*3+MID(C9,10,1)*4+MID(C9,11,1)*5,11),10),IF(AND(VALUE(MID(C9,7,1))&gt;=5,VALUE(MID(C9,7,1))&lt;=8),MOD(11-MOD(0*2+MID(C9,1,1)*3+MID(C9,2,1)*4+MID(C9,3,1)*5+MID(C9,4,1)*6+MID(C9,5,1)*7+MID(C9,6,1)*8+MID(C9,7,1)*9+MID(C9,8,1)*2+MID(C9,9,1)*3+MID(C9,10,1)*4+MID(C9,11,1)*5,11),10),"오류")),IF(AND(VALUE(MID(C9,7,1))&gt;=1,VALUE(MID(C9,7,1))&lt;=4),MOD(11-MOD(MID(C9,1,1)*2+MID(C9,2,1)*3+MID(C9,3,1)*4+MID(C9,4,1)*5+MID(C9,5,1)*6+MID(C9,6,1)*7+MID(C9,7,1)*8+MID(C9,8,1)*9+MID(C9,9,1)*2+MID(C9,10,1)*3+MID(C9,11,1)*4+MID(C9,12,1)*5,11),10),IF(AND(VALUE(MID(C9,7,1))&gt;=5,VALUE(MID(C9,7,1))&lt;=8),IF(LEN(CLEAN(C9))=12,MOD(MOD(11-MOD(0*2+MID(C9,1,1)*3+MID(C9,2,1)*4+MID(C9,3,1)*5+MID(C9,4,1)*6+MID(C9,5,1)*7+MID(C9,6,1)*8+MID(C9,7,1)*9+MID(C9,8,1)*2+MID(C9,9,1)*3+MID(C9,10,1)*4+MID(C9,11,1)*5,11),10)+2,10),MOD(MOD(11-MOD(MID(C9,1,1)*2+MID(C9,2,1)*3+MID(C9,3,1)*4+MID(C9,4,1)*5+MID(C9,5,1)*6+MID(C9,6,1)*7+MID(C9,7,1)*8+MID(C9,8,1)*9+MID(C9,9,1)*2+MID(C9,10,1)*3+MID(C9,11,1)*4+MID(C9,12,1)*5,11),10)+2,10)))))))</f>
        <v>#VALUE!</v>
      </c>
      <c r="AB9" s="172" t="e">
        <f t="shared" ref="AB9:AB27" si="13">IF(INT(RIGHT(C9,1))=AA9,"OK","주민오류")</f>
        <v>#VALUE!</v>
      </c>
      <c r="AC9" s="173" t="e">
        <f t="shared" ref="AC9:AC27" ca="1" si="14">DATEDIF(IF(OR(MID(C9,LEN(CLEAN(C9))-6,1)&lt;="2",MID(C9,LEN(CLEAN(C9))-6,1)="5",MID(C9,LEN(CLEAN(C9))-6,1)="6"),DATE(MID(C9,1,2),MID(C9,3,2),MID(C9,5,2)),CHOOSE(14-LEN(CLEAN(C9)), DATE(MID(C9,1,2)+100,MID(C9,3,2),MID(C9,5,2)), DATE(MID(C9,1,1)+100,MID(C9,2,2),MID(C9,4,2)),DATE(2000,MID(C9,1,2),MID(C9,3,2)),DATE(2000,MID(C9,1,1),MID(C9,2,2)))),TODAY(),"y")</f>
        <v>#VALUE!</v>
      </c>
      <c r="AD9" s="174">
        <f t="shared" ref="AD9:AD27" ca="1" si="15">TODAY()</f>
        <v>44387</v>
      </c>
      <c r="AE9" s="173" t="e">
        <f t="shared" ref="AE9:AE27" ca="1" si="16">DATEDIF(IF(OR(MID(C9,LEN(CLEAN(C9))-6,1)&lt;="2",MID(C9,LEN(CLEAN(C9))-6,1)="5",MID(C9,LEN(CLEAN(C9))-6,1)="6"),DATE(MID(C9,1,2),MID(C9,3,2),MID(C9,5,2)),CHOOSE(14-LEN(CLEAN(C9)), DATE(MID(C9,1,2)+100,MID(C9,3,2),MID(C9,5,2)), DATE(MID(C9,1,1)+100,MID(C9,2,2),MID(C9,4,2)),DATE(2000,MID(C9,1,2),MID(C9,3,2)),DATE(2000,MID(C9,1,1),MID(C9,2,2)))),AD9,"y")</f>
        <v>#VALUE!</v>
      </c>
      <c r="AF9" s="172" t="e">
        <f t="shared" ref="AF9:AF27" si="17">CHOOSE(14-LEN(CLEAN(C9)),CHOOSE(MID(C9,7,1),"남","여","남","여","남","여","남","여","남","여"),CHOOSE(MID(C9,6,1),"남","여","남","여","남","여","남","여","남","여"),CHOOSE(MID(C9,5,1),"남","여","남","여","남","여","남","여","남","여"),CHOOSE(MID(C9,4,1),"남","여","남","여","남","여","남","여","남","여"),CHOOSE(MID(C9,3,1),"남","여","남","여","남","여","남","여","남","여"))</f>
        <v>#VALUE!</v>
      </c>
      <c r="AG9" s="172" t="e">
        <f t="shared" ref="AG9:AG27" si="18">CHOOSE(14-LEN(CLEAN(C9)),MID(C9,7,1),MID(C9,6,1),MID(C9,5,1),MID(C9,4,1))</f>
        <v>#VALUE!</v>
      </c>
      <c r="AH9" s="172" t="e">
        <f t="shared" ref="AH9:AH27" si="19">CHOOSE(AG9,"내국인","내국인","내국인","내국인","외국인","외국인","외국인","외국인")</f>
        <v>#VALUE!</v>
      </c>
      <c r="AI9" s="172" t="e">
        <f t="shared" ref="AI9:AI27" si="20">IF(AH9="외국인","고용허가체크","")</f>
        <v>#VALUE!</v>
      </c>
      <c r="AJ9" s="172" t="e">
        <f t="shared" ref="AJ9:AJ27" si="21">IF(LEN(CLEAN(C9))=12,MOD(MID(C9,7,1)*10+MID(C9,8,1),2),MOD(MID(C9,8,1)*10+MID(C9,9,1),2))</f>
        <v>#VALUE!</v>
      </c>
      <c r="AK9" s="172" t="e">
        <f t="shared" ref="AK9:AK27" si="22">IF(AJ9=0,"OK","")</f>
        <v>#VALUE!</v>
      </c>
      <c r="AL9" s="172">
        <f t="shared" ref="AL9:AL27" si="23">LEN(CLEAN(C9))</f>
        <v>0</v>
      </c>
    </row>
    <row r="10" spans="1:38" ht="23.25" customHeight="1" x14ac:dyDescent="0.15">
      <c r="A10" s="206">
        <f t="shared" ref="A10:A27" si="24">A9+1</f>
        <v>3</v>
      </c>
      <c r="B10" s="183"/>
      <c r="C10" s="184"/>
      <c r="D10" s="200" t="str">
        <f t="shared" ref="D10:D27" si="25">IF(B10="","",$D$8)</f>
        <v/>
      </c>
      <c r="E10" s="198" t="str">
        <f t="shared" si="0"/>
        <v/>
      </c>
      <c r="F10" s="211" t="str">
        <f t="shared" ref="F10:F27" si="26">IF(B10="","",$F$8)</f>
        <v/>
      </c>
      <c r="G10" s="190" t="str">
        <f t="shared" ref="G10:G27" si="27">IF(B10="","",$G$8)</f>
        <v/>
      </c>
      <c r="H10" s="199" t="str">
        <f t="shared" si="4"/>
        <v/>
      </c>
      <c r="I10" s="191"/>
      <c r="J10" s="192">
        <f t="shared" si="1"/>
        <v>0</v>
      </c>
      <c r="K10" s="192">
        <f t="shared" si="5"/>
        <v>0</v>
      </c>
      <c r="L10" s="192">
        <f t="shared" si="6"/>
        <v>0</v>
      </c>
      <c r="M10" s="193">
        <f t="shared" si="7"/>
        <v>0</v>
      </c>
      <c r="N10" s="194">
        <f t="shared" si="8"/>
        <v>0</v>
      </c>
      <c r="O10" s="194">
        <f t="shared" si="9"/>
        <v>0</v>
      </c>
      <c r="P10" s="195">
        <f t="shared" si="10"/>
        <v>0</v>
      </c>
      <c r="Q10" s="195">
        <f t="shared" si="11"/>
        <v>0</v>
      </c>
      <c r="S10" s="178">
        <f t="shared" si="2"/>
        <v>0</v>
      </c>
      <c r="T10" s="217">
        <f t="shared" si="3"/>
        <v>0</v>
      </c>
      <c r="V10" s="123"/>
      <c r="W10" s="123"/>
      <c r="X10" s="123"/>
      <c r="Y10" s="123"/>
      <c r="AA10" s="172" t="e">
        <f t="shared" si="12"/>
        <v>#VALUE!</v>
      </c>
      <c r="AB10" s="172" t="e">
        <f t="shared" si="13"/>
        <v>#VALUE!</v>
      </c>
      <c r="AC10" s="173" t="e">
        <f t="shared" ca="1" si="14"/>
        <v>#VALUE!</v>
      </c>
      <c r="AD10" s="174">
        <f t="shared" ca="1" si="15"/>
        <v>44387</v>
      </c>
      <c r="AE10" s="173" t="e">
        <f t="shared" ca="1" si="16"/>
        <v>#VALUE!</v>
      </c>
      <c r="AF10" s="172" t="e">
        <f t="shared" si="17"/>
        <v>#VALUE!</v>
      </c>
      <c r="AG10" s="172" t="e">
        <f t="shared" si="18"/>
        <v>#VALUE!</v>
      </c>
      <c r="AH10" s="172" t="e">
        <f t="shared" si="19"/>
        <v>#VALUE!</v>
      </c>
      <c r="AI10" s="172" t="e">
        <f t="shared" si="20"/>
        <v>#VALUE!</v>
      </c>
      <c r="AJ10" s="172" t="e">
        <f t="shared" si="21"/>
        <v>#VALUE!</v>
      </c>
      <c r="AK10" s="172" t="e">
        <f t="shared" si="22"/>
        <v>#VALUE!</v>
      </c>
      <c r="AL10" s="172">
        <f t="shared" si="23"/>
        <v>0</v>
      </c>
    </row>
    <row r="11" spans="1:38" ht="23.25" customHeight="1" x14ac:dyDescent="0.15">
      <c r="A11" s="206">
        <f t="shared" si="24"/>
        <v>4</v>
      </c>
      <c r="B11" s="183"/>
      <c r="C11" s="184"/>
      <c r="D11" s="200" t="str">
        <f t="shared" si="25"/>
        <v/>
      </c>
      <c r="E11" s="198" t="str">
        <f t="shared" si="0"/>
        <v/>
      </c>
      <c r="F11" s="211" t="str">
        <f t="shared" si="26"/>
        <v/>
      </c>
      <c r="G11" s="190" t="str">
        <f t="shared" si="27"/>
        <v/>
      </c>
      <c r="H11" s="199" t="str">
        <f t="shared" si="4"/>
        <v/>
      </c>
      <c r="I11" s="191"/>
      <c r="J11" s="192">
        <f t="shared" si="1"/>
        <v>0</v>
      </c>
      <c r="K11" s="192">
        <f t="shared" si="5"/>
        <v>0</v>
      </c>
      <c r="L11" s="192">
        <f t="shared" si="6"/>
        <v>0</v>
      </c>
      <c r="M11" s="193">
        <f t="shared" si="7"/>
        <v>0</v>
      </c>
      <c r="N11" s="194">
        <f t="shared" si="8"/>
        <v>0</v>
      </c>
      <c r="O11" s="194">
        <f t="shared" si="9"/>
        <v>0</v>
      </c>
      <c r="P11" s="195">
        <f t="shared" si="10"/>
        <v>0</v>
      </c>
      <c r="Q11" s="195">
        <f t="shared" si="11"/>
        <v>0</v>
      </c>
      <c r="S11" s="178">
        <f t="shared" si="2"/>
        <v>0</v>
      </c>
      <c r="T11" s="217">
        <f t="shared" si="3"/>
        <v>0</v>
      </c>
      <c r="V11" s="123"/>
      <c r="W11" s="123"/>
      <c r="X11" s="123"/>
      <c r="Y11" s="123"/>
      <c r="AA11" s="172" t="e">
        <f t="shared" si="12"/>
        <v>#VALUE!</v>
      </c>
      <c r="AB11" s="172" t="e">
        <f t="shared" si="13"/>
        <v>#VALUE!</v>
      </c>
      <c r="AC11" s="173" t="e">
        <f t="shared" ca="1" si="14"/>
        <v>#VALUE!</v>
      </c>
      <c r="AD11" s="174">
        <f t="shared" ca="1" si="15"/>
        <v>44387</v>
      </c>
      <c r="AE11" s="173" t="e">
        <f t="shared" ca="1" si="16"/>
        <v>#VALUE!</v>
      </c>
      <c r="AF11" s="172" t="e">
        <f t="shared" si="17"/>
        <v>#VALUE!</v>
      </c>
      <c r="AG11" s="172" t="e">
        <f t="shared" si="18"/>
        <v>#VALUE!</v>
      </c>
      <c r="AH11" s="172" t="e">
        <f t="shared" si="19"/>
        <v>#VALUE!</v>
      </c>
      <c r="AI11" s="172" t="e">
        <f t="shared" si="20"/>
        <v>#VALUE!</v>
      </c>
      <c r="AJ11" s="172" t="e">
        <f t="shared" si="21"/>
        <v>#VALUE!</v>
      </c>
      <c r="AK11" s="172" t="e">
        <f t="shared" si="22"/>
        <v>#VALUE!</v>
      </c>
      <c r="AL11" s="172">
        <f t="shared" si="23"/>
        <v>0</v>
      </c>
    </row>
    <row r="12" spans="1:38" ht="23.25" customHeight="1" x14ac:dyDescent="0.15">
      <c r="A12" s="206">
        <f t="shared" si="24"/>
        <v>5</v>
      </c>
      <c r="B12" s="183"/>
      <c r="C12" s="184"/>
      <c r="D12" s="200" t="str">
        <f t="shared" si="25"/>
        <v/>
      </c>
      <c r="E12" s="198" t="str">
        <f t="shared" si="0"/>
        <v/>
      </c>
      <c r="F12" s="211" t="str">
        <f t="shared" si="26"/>
        <v/>
      </c>
      <c r="G12" s="190" t="str">
        <f t="shared" si="27"/>
        <v/>
      </c>
      <c r="H12" s="199" t="str">
        <f t="shared" si="4"/>
        <v/>
      </c>
      <c r="I12" s="191"/>
      <c r="J12" s="192">
        <f t="shared" si="1"/>
        <v>0</v>
      </c>
      <c r="K12" s="192">
        <f t="shared" si="5"/>
        <v>0</v>
      </c>
      <c r="L12" s="192">
        <f t="shared" si="6"/>
        <v>0</v>
      </c>
      <c r="M12" s="193">
        <f t="shared" si="7"/>
        <v>0</v>
      </c>
      <c r="N12" s="194">
        <f t="shared" si="8"/>
        <v>0</v>
      </c>
      <c r="O12" s="194">
        <f t="shared" si="9"/>
        <v>0</v>
      </c>
      <c r="P12" s="195">
        <f t="shared" si="10"/>
        <v>0</v>
      </c>
      <c r="Q12" s="195">
        <f t="shared" si="11"/>
        <v>0</v>
      </c>
      <c r="S12" s="178">
        <f t="shared" si="2"/>
        <v>0</v>
      </c>
      <c r="T12" s="217">
        <f t="shared" si="3"/>
        <v>0</v>
      </c>
      <c r="V12" s="123"/>
      <c r="W12" s="123"/>
      <c r="X12" s="123"/>
      <c r="Y12" s="123"/>
      <c r="AA12" s="172" t="e">
        <f t="shared" si="12"/>
        <v>#VALUE!</v>
      </c>
      <c r="AB12" s="172" t="e">
        <f t="shared" si="13"/>
        <v>#VALUE!</v>
      </c>
      <c r="AC12" s="173" t="e">
        <f t="shared" ca="1" si="14"/>
        <v>#VALUE!</v>
      </c>
      <c r="AD12" s="174">
        <f t="shared" ca="1" si="15"/>
        <v>44387</v>
      </c>
      <c r="AE12" s="173" t="e">
        <f t="shared" ca="1" si="16"/>
        <v>#VALUE!</v>
      </c>
      <c r="AF12" s="172" t="e">
        <f t="shared" si="17"/>
        <v>#VALUE!</v>
      </c>
      <c r="AG12" s="172" t="e">
        <f t="shared" si="18"/>
        <v>#VALUE!</v>
      </c>
      <c r="AH12" s="172" t="e">
        <f t="shared" si="19"/>
        <v>#VALUE!</v>
      </c>
      <c r="AI12" s="172" t="e">
        <f t="shared" si="20"/>
        <v>#VALUE!</v>
      </c>
      <c r="AJ12" s="172" t="e">
        <f t="shared" si="21"/>
        <v>#VALUE!</v>
      </c>
      <c r="AK12" s="172" t="e">
        <f t="shared" si="22"/>
        <v>#VALUE!</v>
      </c>
      <c r="AL12" s="172">
        <f t="shared" si="23"/>
        <v>0</v>
      </c>
    </row>
    <row r="13" spans="1:38" ht="23.25" customHeight="1" x14ac:dyDescent="0.15">
      <c r="A13" s="206">
        <f t="shared" si="24"/>
        <v>6</v>
      </c>
      <c r="B13" s="183"/>
      <c r="C13" s="184"/>
      <c r="D13" s="200" t="str">
        <f t="shared" si="25"/>
        <v/>
      </c>
      <c r="E13" s="198" t="str">
        <f t="shared" si="0"/>
        <v/>
      </c>
      <c r="F13" s="211" t="str">
        <f t="shared" si="26"/>
        <v/>
      </c>
      <c r="G13" s="190" t="str">
        <f t="shared" si="27"/>
        <v/>
      </c>
      <c r="H13" s="199" t="str">
        <f t="shared" si="4"/>
        <v/>
      </c>
      <c r="I13" s="191"/>
      <c r="J13" s="192">
        <f t="shared" si="1"/>
        <v>0</v>
      </c>
      <c r="K13" s="192">
        <f t="shared" si="5"/>
        <v>0</v>
      </c>
      <c r="L13" s="192">
        <f t="shared" si="6"/>
        <v>0</v>
      </c>
      <c r="M13" s="193">
        <f t="shared" si="7"/>
        <v>0</v>
      </c>
      <c r="N13" s="194">
        <f t="shared" si="8"/>
        <v>0</v>
      </c>
      <c r="O13" s="194">
        <f t="shared" si="9"/>
        <v>0</v>
      </c>
      <c r="P13" s="195">
        <f t="shared" si="10"/>
        <v>0</v>
      </c>
      <c r="Q13" s="195">
        <f t="shared" si="11"/>
        <v>0</v>
      </c>
      <c r="S13" s="178">
        <f t="shared" si="2"/>
        <v>0</v>
      </c>
      <c r="T13" s="217">
        <f t="shared" si="3"/>
        <v>0</v>
      </c>
      <c r="V13" s="123"/>
      <c r="W13" s="123"/>
      <c r="X13" s="123"/>
      <c r="Y13" s="123"/>
      <c r="AA13" s="172" t="e">
        <f t="shared" si="12"/>
        <v>#VALUE!</v>
      </c>
      <c r="AB13" s="172" t="e">
        <f t="shared" si="13"/>
        <v>#VALUE!</v>
      </c>
      <c r="AC13" s="173" t="e">
        <f t="shared" ca="1" si="14"/>
        <v>#VALUE!</v>
      </c>
      <c r="AD13" s="174">
        <f t="shared" ca="1" si="15"/>
        <v>44387</v>
      </c>
      <c r="AE13" s="173" t="e">
        <f t="shared" ca="1" si="16"/>
        <v>#VALUE!</v>
      </c>
      <c r="AF13" s="172" t="e">
        <f t="shared" si="17"/>
        <v>#VALUE!</v>
      </c>
      <c r="AG13" s="172" t="e">
        <f t="shared" si="18"/>
        <v>#VALUE!</v>
      </c>
      <c r="AH13" s="172" t="e">
        <f t="shared" si="19"/>
        <v>#VALUE!</v>
      </c>
      <c r="AI13" s="172" t="e">
        <f t="shared" si="20"/>
        <v>#VALUE!</v>
      </c>
      <c r="AJ13" s="172" t="e">
        <f t="shared" si="21"/>
        <v>#VALUE!</v>
      </c>
      <c r="AK13" s="172" t="e">
        <f t="shared" si="22"/>
        <v>#VALUE!</v>
      </c>
      <c r="AL13" s="172">
        <f t="shared" si="23"/>
        <v>0</v>
      </c>
    </row>
    <row r="14" spans="1:38" ht="23.25" customHeight="1" x14ac:dyDescent="0.15">
      <c r="A14" s="206">
        <f t="shared" si="24"/>
        <v>7</v>
      </c>
      <c r="B14" s="183"/>
      <c r="C14" s="184"/>
      <c r="D14" s="200" t="str">
        <f t="shared" si="25"/>
        <v/>
      </c>
      <c r="E14" s="198" t="str">
        <f t="shared" si="0"/>
        <v/>
      </c>
      <c r="F14" s="211" t="str">
        <f t="shared" si="26"/>
        <v/>
      </c>
      <c r="G14" s="190" t="str">
        <f t="shared" si="27"/>
        <v/>
      </c>
      <c r="H14" s="199" t="str">
        <f t="shared" si="4"/>
        <v/>
      </c>
      <c r="I14" s="191"/>
      <c r="J14" s="192">
        <f t="shared" si="1"/>
        <v>0</v>
      </c>
      <c r="K14" s="192">
        <f t="shared" si="5"/>
        <v>0</v>
      </c>
      <c r="L14" s="192">
        <f t="shared" si="6"/>
        <v>0</v>
      </c>
      <c r="M14" s="193">
        <f t="shared" si="7"/>
        <v>0</v>
      </c>
      <c r="N14" s="194">
        <f t="shared" si="8"/>
        <v>0</v>
      </c>
      <c r="O14" s="194">
        <f t="shared" si="9"/>
        <v>0</v>
      </c>
      <c r="P14" s="195">
        <f t="shared" si="10"/>
        <v>0</v>
      </c>
      <c r="Q14" s="195">
        <f t="shared" si="11"/>
        <v>0</v>
      </c>
      <c r="S14" s="178">
        <f t="shared" si="2"/>
        <v>0</v>
      </c>
      <c r="T14" s="217">
        <f t="shared" si="3"/>
        <v>0</v>
      </c>
      <c r="V14" s="123"/>
      <c r="W14" s="123"/>
      <c r="X14" s="123"/>
      <c r="Y14" s="123"/>
      <c r="AA14" s="172" t="e">
        <f t="shared" si="12"/>
        <v>#VALUE!</v>
      </c>
      <c r="AB14" s="172" t="e">
        <f t="shared" si="13"/>
        <v>#VALUE!</v>
      </c>
      <c r="AC14" s="173" t="e">
        <f t="shared" ca="1" si="14"/>
        <v>#VALUE!</v>
      </c>
      <c r="AD14" s="174">
        <f t="shared" ca="1" si="15"/>
        <v>44387</v>
      </c>
      <c r="AE14" s="173" t="e">
        <f t="shared" ca="1" si="16"/>
        <v>#VALUE!</v>
      </c>
      <c r="AF14" s="172" t="e">
        <f t="shared" si="17"/>
        <v>#VALUE!</v>
      </c>
      <c r="AG14" s="172" t="e">
        <f t="shared" si="18"/>
        <v>#VALUE!</v>
      </c>
      <c r="AH14" s="172" t="e">
        <f t="shared" si="19"/>
        <v>#VALUE!</v>
      </c>
      <c r="AI14" s="172" t="e">
        <f t="shared" si="20"/>
        <v>#VALUE!</v>
      </c>
      <c r="AJ14" s="172" t="e">
        <f t="shared" si="21"/>
        <v>#VALUE!</v>
      </c>
      <c r="AK14" s="172" t="e">
        <f t="shared" si="22"/>
        <v>#VALUE!</v>
      </c>
      <c r="AL14" s="172">
        <f t="shared" si="23"/>
        <v>0</v>
      </c>
    </row>
    <row r="15" spans="1:38" ht="23.25" customHeight="1" x14ac:dyDescent="0.15">
      <c r="A15" s="206">
        <f t="shared" si="24"/>
        <v>8</v>
      </c>
      <c r="B15" s="183"/>
      <c r="C15" s="184"/>
      <c r="D15" s="200" t="str">
        <f t="shared" si="25"/>
        <v/>
      </c>
      <c r="E15" s="198" t="str">
        <f t="shared" si="0"/>
        <v/>
      </c>
      <c r="F15" s="211" t="str">
        <f t="shared" si="26"/>
        <v/>
      </c>
      <c r="G15" s="190" t="str">
        <f t="shared" si="27"/>
        <v/>
      </c>
      <c r="H15" s="199" t="str">
        <f t="shared" si="4"/>
        <v/>
      </c>
      <c r="I15" s="191"/>
      <c r="J15" s="192">
        <f t="shared" si="1"/>
        <v>0</v>
      </c>
      <c r="K15" s="192">
        <f t="shared" si="5"/>
        <v>0</v>
      </c>
      <c r="L15" s="192">
        <f t="shared" si="6"/>
        <v>0</v>
      </c>
      <c r="M15" s="193">
        <f t="shared" si="7"/>
        <v>0</v>
      </c>
      <c r="N15" s="194">
        <f t="shared" si="8"/>
        <v>0</v>
      </c>
      <c r="O15" s="194">
        <f t="shared" si="9"/>
        <v>0</v>
      </c>
      <c r="P15" s="195">
        <f t="shared" si="10"/>
        <v>0</v>
      </c>
      <c r="Q15" s="195">
        <f t="shared" si="11"/>
        <v>0</v>
      </c>
      <c r="S15" s="178">
        <f t="shared" si="2"/>
        <v>0</v>
      </c>
      <c r="T15" s="217">
        <f t="shared" si="3"/>
        <v>0</v>
      </c>
      <c r="V15" s="123"/>
      <c r="W15" s="123"/>
      <c r="X15" s="123"/>
      <c r="Y15" s="123"/>
      <c r="AA15" s="172" t="e">
        <f t="shared" si="12"/>
        <v>#VALUE!</v>
      </c>
      <c r="AB15" s="172" t="e">
        <f t="shared" si="13"/>
        <v>#VALUE!</v>
      </c>
      <c r="AC15" s="173" t="e">
        <f t="shared" ca="1" si="14"/>
        <v>#VALUE!</v>
      </c>
      <c r="AD15" s="174">
        <f t="shared" ca="1" si="15"/>
        <v>44387</v>
      </c>
      <c r="AE15" s="173" t="e">
        <f t="shared" ca="1" si="16"/>
        <v>#VALUE!</v>
      </c>
      <c r="AF15" s="172" t="e">
        <f t="shared" si="17"/>
        <v>#VALUE!</v>
      </c>
      <c r="AG15" s="172" t="e">
        <f t="shared" si="18"/>
        <v>#VALUE!</v>
      </c>
      <c r="AH15" s="172" t="e">
        <f t="shared" si="19"/>
        <v>#VALUE!</v>
      </c>
      <c r="AI15" s="172" t="e">
        <f t="shared" si="20"/>
        <v>#VALUE!</v>
      </c>
      <c r="AJ15" s="172" t="e">
        <f t="shared" si="21"/>
        <v>#VALUE!</v>
      </c>
      <c r="AK15" s="172" t="e">
        <f t="shared" si="22"/>
        <v>#VALUE!</v>
      </c>
      <c r="AL15" s="172">
        <f t="shared" si="23"/>
        <v>0</v>
      </c>
    </row>
    <row r="16" spans="1:38" ht="23.25" customHeight="1" x14ac:dyDescent="0.15">
      <c r="A16" s="206">
        <f t="shared" si="24"/>
        <v>9</v>
      </c>
      <c r="B16" s="183"/>
      <c r="C16" s="184"/>
      <c r="D16" s="200" t="str">
        <f t="shared" si="25"/>
        <v/>
      </c>
      <c r="E16" s="198" t="str">
        <f t="shared" si="0"/>
        <v/>
      </c>
      <c r="F16" s="211" t="str">
        <f t="shared" si="26"/>
        <v/>
      </c>
      <c r="G16" s="190" t="str">
        <f t="shared" si="27"/>
        <v/>
      </c>
      <c r="H16" s="199" t="str">
        <f t="shared" si="4"/>
        <v/>
      </c>
      <c r="I16" s="191"/>
      <c r="J16" s="192">
        <f t="shared" si="1"/>
        <v>0</v>
      </c>
      <c r="K16" s="192">
        <f t="shared" si="5"/>
        <v>0</v>
      </c>
      <c r="L16" s="192">
        <f t="shared" si="6"/>
        <v>0</v>
      </c>
      <c r="M16" s="193">
        <f t="shared" si="7"/>
        <v>0</v>
      </c>
      <c r="N16" s="194">
        <f t="shared" si="8"/>
        <v>0</v>
      </c>
      <c r="O16" s="194">
        <f t="shared" si="9"/>
        <v>0</v>
      </c>
      <c r="P16" s="195">
        <f t="shared" si="10"/>
        <v>0</v>
      </c>
      <c r="Q16" s="195">
        <f t="shared" si="11"/>
        <v>0</v>
      </c>
      <c r="S16" s="178">
        <f t="shared" si="2"/>
        <v>0</v>
      </c>
      <c r="T16" s="217">
        <f t="shared" si="3"/>
        <v>0</v>
      </c>
      <c r="V16" s="123"/>
      <c r="W16" s="123"/>
      <c r="X16" s="123"/>
      <c r="Y16" s="123"/>
      <c r="AA16" s="172" t="e">
        <f t="shared" si="12"/>
        <v>#VALUE!</v>
      </c>
      <c r="AB16" s="172" t="e">
        <f t="shared" si="13"/>
        <v>#VALUE!</v>
      </c>
      <c r="AC16" s="173" t="e">
        <f t="shared" ca="1" si="14"/>
        <v>#VALUE!</v>
      </c>
      <c r="AD16" s="174">
        <f t="shared" ca="1" si="15"/>
        <v>44387</v>
      </c>
      <c r="AE16" s="173" t="e">
        <f t="shared" ca="1" si="16"/>
        <v>#VALUE!</v>
      </c>
      <c r="AF16" s="172" t="e">
        <f t="shared" si="17"/>
        <v>#VALUE!</v>
      </c>
      <c r="AG16" s="172" t="e">
        <f t="shared" si="18"/>
        <v>#VALUE!</v>
      </c>
      <c r="AH16" s="172" t="e">
        <f t="shared" si="19"/>
        <v>#VALUE!</v>
      </c>
      <c r="AI16" s="172" t="e">
        <f t="shared" si="20"/>
        <v>#VALUE!</v>
      </c>
      <c r="AJ16" s="172" t="e">
        <f t="shared" si="21"/>
        <v>#VALUE!</v>
      </c>
      <c r="AK16" s="172" t="e">
        <f t="shared" si="22"/>
        <v>#VALUE!</v>
      </c>
      <c r="AL16" s="172">
        <f t="shared" si="23"/>
        <v>0</v>
      </c>
    </row>
    <row r="17" spans="1:38" ht="23.25" customHeight="1" x14ac:dyDescent="0.15">
      <c r="A17" s="206">
        <f t="shared" si="24"/>
        <v>10</v>
      </c>
      <c r="B17" s="183"/>
      <c r="C17" s="184"/>
      <c r="D17" s="200" t="str">
        <f t="shared" si="25"/>
        <v/>
      </c>
      <c r="E17" s="198" t="str">
        <f t="shared" si="0"/>
        <v/>
      </c>
      <c r="F17" s="211" t="str">
        <f t="shared" si="26"/>
        <v/>
      </c>
      <c r="G17" s="190" t="str">
        <f t="shared" si="27"/>
        <v/>
      </c>
      <c r="H17" s="199" t="str">
        <f t="shared" si="4"/>
        <v/>
      </c>
      <c r="I17" s="191"/>
      <c r="J17" s="192">
        <f t="shared" si="1"/>
        <v>0</v>
      </c>
      <c r="K17" s="192">
        <f t="shared" si="5"/>
        <v>0</v>
      </c>
      <c r="L17" s="192">
        <f t="shared" si="6"/>
        <v>0</v>
      </c>
      <c r="M17" s="193">
        <f t="shared" si="7"/>
        <v>0</v>
      </c>
      <c r="N17" s="194">
        <f t="shared" si="8"/>
        <v>0</v>
      </c>
      <c r="O17" s="194">
        <f t="shared" si="9"/>
        <v>0</v>
      </c>
      <c r="P17" s="195">
        <f t="shared" si="10"/>
        <v>0</v>
      </c>
      <c r="Q17" s="195">
        <f t="shared" si="11"/>
        <v>0</v>
      </c>
      <c r="S17" s="178">
        <f t="shared" si="2"/>
        <v>0</v>
      </c>
      <c r="T17" s="217">
        <f t="shared" si="3"/>
        <v>0</v>
      </c>
      <c r="V17" s="123"/>
      <c r="W17" s="123"/>
      <c r="X17" s="123"/>
      <c r="Y17" s="123"/>
      <c r="AA17" s="172" t="e">
        <f t="shared" si="12"/>
        <v>#VALUE!</v>
      </c>
      <c r="AB17" s="172" t="e">
        <f t="shared" si="13"/>
        <v>#VALUE!</v>
      </c>
      <c r="AC17" s="173" t="e">
        <f t="shared" ca="1" si="14"/>
        <v>#VALUE!</v>
      </c>
      <c r="AD17" s="174">
        <f t="shared" ca="1" si="15"/>
        <v>44387</v>
      </c>
      <c r="AE17" s="173" t="e">
        <f t="shared" ca="1" si="16"/>
        <v>#VALUE!</v>
      </c>
      <c r="AF17" s="172" t="e">
        <f t="shared" si="17"/>
        <v>#VALUE!</v>
      </c>
      <c r="AG17" s="172" t="e">
        <f t="shared" si="18"/>
        <v>#VALUE!</v>
      </c>
      <c r="AH17" s="172" t="e">
        <f t="shared" si="19"/>
        <v>#VALUE!</v>
      </c>
      <c r="AI17" s="172" t="e">
        <f t="shared" si="20"/>
        <v>#VALUE!</v>
      </c>
      <c r="AJ17" s="172" t="e">
        <f t="shared" si="21"/>
        <v>#VALUE!</v>
      </c>
      <c r="AK17" s="172" t="e">
        <f t="shared" si="22"/>
        <v>#VALUE!</v>
      </c>
      <c r="AL17" s="172">
        <f t="shared" si="23"/>
        <v>0</v>
      </c>
    </row>
    <row r="18" spans="1:38" ht="23.25" customHeight="1" x14ac:dyDescent="0.15">
      <c r="A18" s="206">
        <f t="shared" si="24"/>
        <v>11</v>
      </c>
      <c r="B18" s="183"/>
      <c r="C18" s="184"/>
      <c r="D18" s="200" t="str">
        <f t="shared" si="25"/>
        <v/>
      </c>
      <c r="E18" s="198" t="str">
        <f t="shared" si="0"/>
        <v/>
      </c>
      <c r="F18" s="211" t="str">
        <f t="shared" si="26"/>
        <v/>
      </c>
      <c r="G18" s="190" t="str">
        <f t="shared" si="27"/>
        <v/>
      </c>
      <c r="H18" s="199" t="str">
        <f t="shared" si="4"/>
        <v/>
      </c>
      <c r="I18" s="191"/>
      <c r="J18" s="192">
        <f t="shared" si="1"/>
        <v>0</v>
      </c>
      <c r="K18" s="192">
        <f t="shared" si="5"/>
        <v>0</v>
      </c>
      <c r="L18" s="192">
        <f t="shared" si="6"/>
        <v>0</v>
      </c>
      <c r="M18" s="193">
        <f t="shared" si="7"/>
        <v>0</v>
      </c>
      <c r="N18" s="194">
        <f t="shared" si="8"/>
        <v>0</v>
      </c>
      <c r="O18" s="194">
        <f t="shared" si="9"/>
        <v>0</v>
      </c>
      <c r="P18" s="195">
        <f t="shared" si="10"/>
        <v>0</v>
      </c>
      <c r="Q18" s="195">
        <f t="shared" si="11"/>
        <v>0</v>
      </c>
      <c r="S18" s="178">
        <f t="shared" si="2"/>
        <v>0</v>
      </c>
      <c r="T18" s="217">
        <f t="shared" si="3"/>
        <v>0</v>
      </c>
      <c r="V18" s="123"/>
      <c r="W18" s="123"/>
      <c r="X18" s="123"/>
      <c r="Y18" s="123"/>
      <c r="AA18" s="172" t="e">
        <f t="shared" si="12"/>
        <v>#VALUE!</v>
      </c>
      <c r="AB18" s="172" t="e">
        <f t="shared" si="13"/>
        <v>#VALUE!</v>
      </c>
      <c r="AC18" s="173" t="e">
        <f t="shared" ca="1" si="14"/>
        <v>#VALUE!</v>
      </c>
      <c r="AD18" s="174">
        <f t="shared" ca="1" si="15"/>
        <v>44387</v>
      </c>
      <c r="AE18" s="173" t="e">
        <f t="shared" ca="1" si="16"/>
        <v>#VALUE!</v>
      </c>
      <c r="AF18" s="172" t="e">
        <f t="shared" si="17"/>
        <v>#VALUE!</v>
      </c>
      <c r="AG18" s="172" t="e">
        <f t="shared" si="18"/>
        <v>#VALUE!</v>
      </c>
      <c r="AH18" s="172" t="e">
        <f t="shared" si="19"/>
        <v>#VALUE!</v>
      </c>
      <c r="AI18" s="172" t="e">
        <f t="shared" si="20"/>
        <v>#VALUE!</v>
      </c>
      <c r="AJ18" s="172" t="e">
        <f t="shared" si="21"/>
        <v>#VALUE!</v>
      </c>
      <c r="AK18" s="172" t="e">
        <f t="shared" si="22"/>
        <v>#VALUE!</v>
      </c>
      <c r="AL18" s="172">
        <f t="shared" si="23"/>
        <v>0</v>
      </c>
    </row>
    <row r="19" spans="1:38" ht="23.25" customHeight="1" x14ac:dyDescent="0.15">
      <c r="A19" s="206">
        <f t="shared" si="24"/>
        <v>12</v>
      </c>
      <c r="B19" s="183"/>
      <c r="C19" s="184"/>
      <c r="D19" s="200" t="str">
        <f t="shared" si="25"/>
        <v/>
      </c>
      <c r="E19" s="198" t="str">
        <f t="shared" si="0"/>
        <v/>
      </c>
      <c r="F19" s="211" t="str">
        <f t="shared" si="26"/>
        <v/>
      </c>
      <c r="G19" s="190" t="str">
        <f t="shared" si="27"/>
        <v/>
      </c>
      <c r="H19" s="199" t="str">
        <f t="shared" si="4"/>
        <v/>
      </c>
      <c r="I19" s="191"/>
      <c r="J19" s="192">
        <f t="shared" si="1"/>
        <v>0</v>
      </c>
      <c r="K19" s="192">
        <f t="shared" si="5"/>
        <v>0</v>
      </c>
      <c r="L19" s="192">
        <f t="shared" si="6"/>
        <v>0</v>
      </c>
      <c r="M19" s="193">
        <f t="shared" si="7"/>
        <v>0</v>
      </c>
      <c r="N19" s="194">
        <f t="shared" si="8"/>
        <v>0</v>
      </c>
      <c r="O19" s="194">
        <f t="shared" si="9"/>
        <v>0</v>
      </c>
      <c r="P19" s="195">
        <f t="shared" si="10"/>
        <v>0</v>
      </c>
      <c r="Q19" s="195">
        <f t="shared" si="11"/>
        <v>0</v>
      </c>
      <c r="S19" s="178">
        <f t="shared" si="2"/>
        <v>0</v>
      </c>
      <c r="T19" s="217">
        <f t="shared" si="3"/>
        <v>0</v>
      </c>
      <c r="V19" s="123"/>
      <c r="W19" s="123"/>
      <c r="X19" s="123"/>
      <c r="Y19" s="123"/>
      <c r="AA19" s="172" t="e">
        <f t="shared" si="12"/>
        <v>#VALUE!</v>
      </c>
      <c r="AB19" s="172" t="e">
        <f t="shared" si="13"/>
        <v>#VALUE!</v>
      </c>
      <c r="AC19" s="173" t="e">
        <f t="shared" ca="1" si="14"/>
        <v>#VALUE!</v>
      </c>
      <c r="AD19" s="174">
        <f t="shared" ca="1" si="15"/>
        <v>44387</v>
      </c>
      <c r="AE19" s="173" t="e">
        <f t="shared" ca="1" si="16"/>
        <v>#VALUE!</v>
      </c>
      <c r="AF19" s="172" t="e">
        <f t="shared" si="17"/>
        <v>#VALUE!</v>
      </c>
      <c r="AG19" s="172" t="e">
        <f t="shared" si="18"/>
        <v>#VALUE!</v>
      </c>
      <c r="AH19" s="172" t="e">
        <f t="shared" si="19"/>
        <v>#VALUE!</v>
      </c>
      <c r="AI19" s="172" t="e">
        <f t="shared" si="20"/>
        <v>#VALUE!</v>
      </c>
      <c r="AJ19" s="172" t="e">
        <f t="shared" si="21"/>
        <v>#VALUE!</v>
      </c>
      <c r="AK19" s="172" t="e">
        <f t="shared" si="22"/>
        <v>#VALUE!</v>
      </c>
      <c r="AL19" s="172">
        <f t="shared" si="23"/>
        <v>0</v>
      </c>
    </row>
    <row r="20" spans="1:38" ht="23.25" customHeight="1" x14ac:dyDescent="0.15">
      <c r="A20" s="206">
        <f t="shared" si="24"/>
        <v>13</v>
      </c>
      <c r="B20" s="183"/>
      <c r="C20" s="184"/>
      <c r="D20" s="200" t="str">
        <f t="shared" si="25"/>
        <v/>
      </c>
      <c r="E20" s="198" t="str">
        <f t="shared" si="0"/>
        <v/>
      </c>
      <c r="F20" s="211" t="str">
        <f t="shared" si="26"/>
        <v/>
      </c>
      <c r="G20" s="190" t="str">
        <f t="shared" si="27"/>
        <v/>
      </c>
      <c r="H20" s="199" t="str">
        <f t="shared" si="4"/>
        <v/>
      </c>
      <c r="I20" s="191"/>
      <c r="J20" s="192">
        <f t="shared" si="1"/>
        <v>0</v>
      </c>
      <c r="K20" s="192">
        <f t="shared" si="5"/>
        <v>0</v>
      </c>
      <c r="L20" s="192">
        <f t="shared" si="6"/>
        <v>0</v>
      </c>
      <c r="M20" s="193">
        <f t="shared" si="7"/>
        <v>0</v>
      </c>
      <c r="N20" s="194">
        <f t="shared" si="8"/>
        <v>0</v>
      </c>
      <c r="O20" s="194">
        <f t="shared" si="9"/>
        <v>0</v>
      </c>
      <c r="P20" s="195">
        <f t="shared" si="10"/>
        <v>0</v>
      </c>
      <c r="Q20" s="195">
        <f t="shared" si="11"/>
        <v>0</v>
      </c>
      <c r="S20" s="178">
        <f t="shared" si="2"/>
        <v>0</v>
      </c>
      <c r="T20" s="217">
        <f t="shared" si="3"/>
        <v>0</v>
      </c>
      <c r="V20" s="123"/>
      <c r="W20" s="123"/>
      <c r="X20" s="123"/>
      <c r="Y20" s="123"/>
      <c r="AA20" s="172" t="e">
        <f t="shared" si="12"/>
        <v>#VALUE!</v>
      </c>
      <c r="AB20" s="172" t="e">
        <f t="shared" si="13"/>
        <v>#VALUE!</v>
      </c>
      <c r="AC20" s="173" t="e">
        <f t="shared" ca="1" si="14"/>
        <v>#VALUE!</v>
      </c>
      <c r="AD20" s="174">
        <f t="shared" ca="1" si="15"/>
        <v>44387</v>
      </c>
      <c r="AE20" s="173" t="e">
        <f t="shared" ca="1" si="16"/>
        <v>#VALUE!</v>
      </c>
      <c r="AF20" s="172" t="e">
        <f t="shared" si="17"/>
        <v>#VALUE!</v>
      </c>
      <c r="AG20" s="172" t="e">
        <f t="shared" si="18"/>
        <v>#VALUE!</v>
      </c>
      <c r="AH20" s="172" t="e">
        <f t="shared" si="19"/>
        <v>#VALUE!</v>
      </c>
      <c r="AI20" s="172" t="e">
        <f t="shared" si="20"/>
        <v>#VALUE!</v>
      </c>
      <c r="AJ20" s="172" t="e">
        <f t="shared" si="21"/>
        <v>#VALUE!</v>
      </c>
      <c r="AK20" s="172" t="e">
        <f t="shared" si="22"/>
        <v>#VALUE!</v>
      </c>
      <c r="AL20" s="172">
        <f t="shared" si="23"/>
        <v>0</v>
      </c>
    </row>
    <row r="21" spans="1:38" ht="23.25" customHeight="1" x14ac:dyDescent="0.15">
      <c r="A21" s="206">
        <f t="shared" si="24"/>
        <v>14</v>
      </c>
      <c r="B21" s="183"/>
      <c r="C21" s="184"/>
      <c r="D21" s="200" t="str">
        <f t="shared" si="25"/>
        <v/>
      </c>
      <c r="E21" s="198" t="str">
        <f t="shared" si="0"/>
        <v/>
      </c>
      <c r="F21" s="211" t="str">
        <f t="shared" si="26"/>
        <v/>
      </c>
      <c r="G21" s="190" t="str">
        <f t="shared" si="27"/>
        <v/>
      </c>
      <c r="H21" s="199" t="str">
        <f t="shared" si="4"/>
        <v/>
      </c>
      <c r="I21" s="191"/>
      <c r="J21" s="192">
        <f t="shared" si="1"/>
        <v>0</v>
      </c>
      <c r="K21" s="192">
        <f t="shared" si="5"/>
        <v>0</v>
      </c>
      <c r="L21" s="192">
        <f t="shared" si="6"/>
        <v>0</v>
      </c>
      <c r="M21" s="193">
        <f t="shared" si="7"/>
        <v>0</v>
      </c>
      <c r="N21" s="194">
        <f t="shared" si="8"/>
        <v>0</v>
      </c>
      <c r="O21" s="194">
        <f t="shared" si="9"/>
        <v>0</v>
      </c>
      <c r="P21" s="195">
        <f t="shared" si="10"/>
        <v>0</v>
      </c>
      <c r="Q21" s="195">
        <f t="shared" si="11"/>
        <v>0</v>
      </c>
      <c r="S21" s="178">
        <f t="shared" si="2"/>
        <v>0</v>
      </c>
      <c r="T21" s="217">
        <f t="shared" si="3"/>
        <v>0</v>
      </c>
      <c r="V21" s="123"/>
      <c r="W21" s="123"/>
      <c r="X21" s="123"/>
      <c r="Y21" s="123"/>
      <c r="AA21" s="172" t="e">
        <f t="shared" si="12"/>
        <v>#VALUE!</v>
      </c>
      <c r="AB21" s="172" t="e">
        <f t="shared" si="13"/>
        <v>#VALUE!</v>
      </c>
      <c r="AC21" s="173" t="e">
        <f t="shared" ca="1" si="14"/>
        <v>#VALUE!</v>
      </c>
      <c r="AD21" s="174">
        <f t="shared" ca="1" si="15"/>
        <v>44387</v>
      </c>
      <c r="AE21" s="173" t="e">
        <f t="shared" ca="1" si="16"/>
        <v>#VALUE!</v>
      </c>
      <c r="AF21" s="172" t="e">
        <f t="shared" si="17"/>
        <v>#VALUE!</v>
      </c>
      <c r="AG21" s="172" t="e">
        <f t="shared" si="18"/>
        <v>#VALUE!</v>
      </c>
      <c r="AH21" s="172" t="e">
        <f t="shared" si="19"/>
        <v>#VALUE!</v>
      </c>
      <c r="AI21" s="172" t="e">
        <f t="shared" si="20"/>
        <v>#VALUE!</v>
      </c>
      <c r="AJ21" s="172" t="e">
        <f t="shared" si="21"/>
        <v>#VALUE!</v>
      </c>
      <c r="AK21" s="172" t="e">
        <f t="shared" si="22"/>
        <v>#VALUE!</v>
      </c>
      <c r="AL21" s="172">
        <f t="shared" si="23"/>
        <v>0</v>
      </c>
    </row>
    <row r="22" spans="1:38" ht="23.25" customHeight="1" x14ac:dyDescent="0.15">
      <c r="A22" s="206">
        <f t="shared" si="24"/>
        <v>15</v>
      </c>
      <c r="B22" s="183"/>
      <c r="C22" s="184"/>
      <c r="D22" s="200" t="str">
        <f t="shared" si="25"/>
        <v/>
      </c>
      <c r="E22" s="198" t="str">
        <f t="shared" si="0"/>
        <v/>
      </c>
      <c r="F22" s="211" t="str">
        <f t="shared" si="26"/>
        <v/>
      </c>
      <c r="G22" s="190" t="str">
        <f t="shared" si="27"/>
        <v/>
      </c>
      <c r="H22" s="199" t="str">
        <f t="shared" si="4"/>
        <v/>
      </c>
      <c r="I22" s="191"/>
      <c r="J22" s="192">
        <f t="shared" si="1"/>
        <v>0</v>
      </c>
      <c r="K22" s="192">
        <f t="shared" si="5"/>
        <v>0</v>
      </c>
      <c r="L22" s="192">
        <f t="shared" si="6"/>
        <v>0</v>
      </c>
      <c r="M22" s="193">
        <f t="shared" si="7"/>
        <v>0</v>
      </c>
      <c r="N22" s="194">
        <f t="shared" si="8"/>
        <v>0</v>
      </c>
      <c r="O22" s="194">
        <f t="shared" si="9"/>
        <v>0</v>
      </c>
      <c r="P22" s="195">
        <f t="shared" si="10"/>
        <v>0</v>
      </c>
      <c r="Q22" s="195">
        <f t="shared" si="11"/>
        <v>0</v>
      </c>
      <c r="S22" s="178">
        <f t="shared" si="2"/>
        <v>0</v>
      </c>
      <c r="T22" s="217">
        <f t="shared" si="3"/>
        <v>0</v>
      </c>
      <c r="V22" s="123"/>
      <c r="W22" s="123"/>
      <c r="X22" s="123"/>
      <c r="Y22" s="123"/>
      <c r="AA22" s="172" t="e">
        <f t="shared" si="12"/>
        <v>#VALUE!</v>
      </c>
      <c r="AB22" s="172" t="e">
        <f t="shared" si="13"/>
        <v>#VALUE!</v>
      </c>
      <c r="AC22" s="173" t="e">
        <f t="shared" ca="1" si="14"/>
        <v>#VALUE!</v>
      </c>
      <c r="AD22" s="174">
        <f t="shared" ca="1" si="15"/>
        <v>44387</v>
      </c>
      <c r="AE22" s="173" t="e">
        <f t="shared" ca="1" si="16"/>
        <v>#VALUE!</v>
      </c>
      <c r="AF22" s="172" t="e">
        <f t="shared" si="17"/>
        <v>#VALUE!</v>
      </c>
      <c r="AG22" s="172" t="e">
        <f t="shared" si="18"/>
        <v>#VALUE!</v>
      </c>
      <c r="AH22" s="172" t="e">
        <f t="shared" si="19"/>
        <v>#VALUE!</v>
      </c>
      <c r="AI22" s="172" t="e">
        <f t="shared" si="20"/>
        <v>#VALUE!</v>
      </c>
      <c r="AJ22" s="172" t="e">
        <f t="shared" si="21"/>
        <v>#VALUE!</v>
      </c>
      <c r="AK22" s="172" t="e">
        <f t="shared" si="22"/>
        <v>#VALUE!</v>
      </c>
      <c r="AL22" s="172">
        <f t="shared" si="23"/>
        <v>0</v>
      </c>
    </row>
    <row r="23" spans="1:38" ht="23.25" customHeight="1" x14ac:dyDescent="0.15">
      <c r="A23" s="206">
        <f t="shared" si="24"/>
        <v>16</v>
      </c>
      <c r="B23" s="183"/>
      <c r="C23" s="184"/>
      <c r="D23" s="200" t="str">
        <f t="shared" si="25"/>
        <v/>
      </c>
      <c r="E23" s="198" t="str">
        <f t="shared" si="0"/>
        <v/>
      </c>
      <c r="F23" s="211" t="str">
        <f t="shared" si="26"/>
        <v/>
      </c>
      <c r="G23" s="190" t="str">
        <f t="shared" si="27"/>
        <v/>
      </c>
      <c r="H23" s="199" t="str">
        <f t="shared" si="4"/>
        <v/>
      </c>
      <c r="I23" s="191"/>
      <c r="J23" s="192">
        <f t="shared" si="1"/>
        <v>0</v>
      </c>
      <c r="K23" s="192">
        <f t="shared" si="5"/>
        <v>0</v>
      </c>
      <c r="L23" s="192">
        <f t="shared" si="6"/>
        <v>0</v>
      </c>
      <c r="M23" s="193">
        <f t="shared" si="7"/>
        <v>0</v>
      </c>
      <c r="N23" s="194">
        <f t="shared" si="8"/>
        <v>0</v>
      </c>
      <c r="O23" s="194">
        <f t="shared" si="9"/>
        <v>0</v>
      </c>
      <c r="P23" s="195">
        <f t="shared" si="10"/>
        <v>0</v>
      </c>
      <c r="Q23" s="195">
        <f t="shared" si="11"/>
        <v>0</v>
      </c>
      <c r="S23" s="178">
        <f t="shared" si="2"/>
        <v>0</v>
      </c>
      <c r="T23" s="217">
        <f t="shared" si="3"/>
        <v>0</v>
      </c>
      <c r="V23" s="123"/>
      <c r="W23" s="123"/>
      <c r="X23" s="123"/>
      <c r="Y23" s="123"/>
      <c r="AA23" s="172" t="e">
        <f t="shared" si="12"/>
        <v>#VALUE!</v>
      </c>
      <c r="AB23" s="172" t="e">
        <f t="shared" si="13"/>
        <v>#VALUE!</v>
      </c>
      <c r="AC23" s="173" t="e">
        <f t="shared" ca="1" si="14"/>
        <v>#VALUE!</v>
      </c>
      <c r="AD23" s="174">
        <f t="shared" ca="1" si="15"/>
        <v>44387</v>
      </c>
      <c r="AE23" s="173" t="e">
        <f t="shared" ca="1" si="16"/>
        <v>#VALUE!</v>
      </c>
      <c r="AF23" s="172" t="e">
        <f t="shared" si="17"/>
        <v>#VALUE!</v>
      </c>
      <c r="AG23" s="172" t="e">
        <f t="shared" si="18"/>
        <v>#VALUE!</v>
      </c>
      <c r="AH23" s="172" t="e">
        <f t="shared" si="19"/>
        <v>#VALUE!</v>
      </c>
      <c r="AI23" s="172" t="e">
        <f t="shared" si="20"/>
        <v>#VALUE!</v>
      </c>
      <c r="AJ23" s="172" t="e">
        <f t="shared" si="21"/>
        <v>#VALUE!</v>
      </c>
      <c r="AK23" s="172" t="e">
        <f t="shared" si="22"/>
        <v>#VALUE!</v>
      </c>
      <c r="AL23" s="172">
        <f t="shared" si="23"/>
        <v>0</v>
      </c>
    </row>
    <row r="24" spans="1:38" ht="23.25" customHeight="1" x14ac:dyDescent="0.15">
      <c r="A24" s="206">
        <f t="shared" si="24"/>
        <v>17</v>
      </c>
      <c r="B24" s="183"/>
      <c r="C24" s="184"/>
      <c r="D24" s="200" t="str">
        <f t="shared" si="25"/>
        <v/>
      </c>
      <c r="E24" s="198" t="str">
        <f t="shared" si="0"/>
        <v/>
      </c>
      <c r="F24" s="211" t="str">
        <f t="shared" si="26"/>
        <v/>
      </c>
      <c r="G24" s="190" t="str">
        <f t="shared" si="27"/>
        <v/>
      </c>
      <c r="H24" s="199" t="str">
        <f t="shared" si="4"/>
        <v/>
      </c>
      <c r="I24" s="191"/>
      <c r="J24" s="192">
        <f t="shared" si="1"/>
        <v>0</v>
      </c>
      <c r="K24" s="192">
        <f t="shared" si="5"/>
        <v>0</v>
      </c>
      <c r="L24" s="192">
        <f t="shared" si="6"/>
        <v>0</v>
      </c>
      <c r="M24" s="193">
        <f t="shared" si="7"/>
        <v>0</v>
      </c>
      <c r="N24" s="194">
        <f t="shared" si="8"/>
        <v>0</v>
      </c>
      <c r="O24" s="194">
        <f t="shared" si="9"/>
        <v>0</v>
      </c>
      <c r="P24" s="195">
        <f t="shared" si="10"/>
        <v>0</v>
      </c>
      <c r="Q24" s="195">
        <f t="shared" si="11"/>
        <v>0</v>
      </c>
      <c r="S24" s="178">
        <f t="shared" si="2"/>
        <v>0</v>
      </c>
      <c r="T24" s="217">
        <f t="shared" si="3"/>
        <v>0</v>
      </c>
      <c r="V24" s="123"/>
      <c r="W24" s="123"/>
      <c r="X24" s="123"/>
      <c r="Y24" s="123"/>
      <c r="AA24" s="172" t="e">
        <f t="shared" si="12"/>
        <v>#VALUE!</v>
      </c>
      <c r="AB24" s="172" t="e">
        <f t="shared" si="13"/>
        <v>#VALUE!</v>
      </c>
      <c r="AC24" s="173" t="e">
        <f t="shared" ca="1" si="14"/>
        <v>#VALUE!</v>
      </c>
      <c r="AD24" s="174">
        <f t="shared" ca="1" si="15"/>
        <v>44387</v>
      </c>
      <c r="AE24" s="173" t="e">
        <f t="shared" ca="1" si="16"/>
        <v>#VALUE!</v>
      </c>
      <c r="AF24" s="172" t="e">
        <f t="shared" si="17"/>
        <v>#VALUE!</v>
      </c>
      <c r="AG24" s="172" t="e">
        <f t="shared" si="18"/>
        <v>#VALUE!</v>
      </c>
      <c r="AH24" s="172" t="e">
        <f t="shared" si="19"/>
        <v>#VALUE!</v>
      </c>
      <c r="AI24" s="172" t="e">
        <f t="shared" si="20"/>
        <v>#VALUE!</v>
      </c>
      <c r="AJ24" s="172" t="e">
        <f t="shared" si="21"/>
        <v>#VALUE!</v>
      </c>
      <c r="AK24" s="172" t="e">
        <f t="shared" si="22"/>
        <v>#VALUE!</v>
      </c>
      <c r="AL24" s="172">
        <f t="shared" si="23"/>
        <v>0</v>
      </c>
    </row>
    <row r="25" spans="1:38" ht="23.25" customHeight="1" x14ac:dyDescent="0.15">
      <c r="A25" s="206">
        <f t="shared" si="24"/>
        <v>18</v>
      </c>
      <c r="B25" s="183"/>
      <c r="C25" s="184"/>
      <c r="D25" s="200" t="str">
        <f t="shared" si="25"/>
        <v/>
      </c>
      <c r="E25" s="198" t="str">
        <f t="shared" si="0"/>
        <v/>
      </c>
      <c r="F25" s="211" t="str">
        <f t="shared" si="26"/>
        <v/>
      </c>
      <c r="G25" s="190" t="str">
        <f t="shared" si="27"/>
        <v/>
      </c>
      <c r="H25" s="199" t="str">
        <f t="shared" si="4"/>
        <v/>
      </c>
      <c r="I25" s="191"/>
      <c r="J25" s="192">
        <f t="shared" si="1"/>
        <v>0</v>
      </c>
      <c r="K25" s="192">
        <f t="shared" si="5"/>
        <v>0</v>
      </c>
      <c r="L25" s="192">
        <f t="shared" si="6"/>
        <v>0</v>
      </c>
      <c r="M25" s="193">
        <f t="shared" si="7"/>
        <v>0</v>
      </c>
      <c r="N25" s="194">
        <f t="shared" si="8"/>
        <v>0</v>
      </c>
      <c r="O25" s="194">
        <f t="shared" si="9"/>
        <v>0</v>
      </c>
      <c r="P25" s="195">
        <f t="shared" si="10"/>
        <v>0</v>
      </c>
      <c r="Q25" s="195">
        <f t="shared" si="11"/>
        <v>0</v>
      </c>
      <c r="S25" s="178">
        <f t="shared" si="2"/>
        <v>0</v>
      </c>
      <c r="T25" s="217">
        <f t="shared" si="3"/>
        <v>0</v>
      </c>
      <c r="V25" s="123"/>
      <c r="W25" s="123"/>
      <c r="X25" s="123"/>
      <c r="Y25" s="123"/>
      <c r="AA25" s="172" t="e">
        <f t="shared" si="12"/>
        <v>#VALUE!</v>
      </c>
      <c r="AB25" s="172" t="e">
        <f t="shared" si="13"/>
        <v>#VALUE!</v>
      </c>
      <c r="AC25" s="173" t="e">
        <f t="shared" ca="1" si="14"/>
        <v>#VALUE!</v>
      </c>
      <c r="AD25" s="174">
        <f t="shared" ca="1" si="15"/>
        <v>44387</v>
      </c>
      <c r="AE25" s="173" t="e">
        <f t="shared" ca="1" si="16"/>
        <v>#VALUE!</v>
      </c>
      <c r="AF25" s="172" t="e">
        <f t="shared" si="17"/>
        <v>#VALUE!</v>
      </c>
      <c r="AG25" s="172" t="e">
        <f t="shared" si="18"/>
        <v>#VALUE!</v>
      </c>
      <c r="AH25" s="172" t="e">
        <f t="shared" si="19"/>
        <v>#VALUE!</v>
      </c>
      <c r="AI25" s="172" t="e">
        <f t="shared" si="20"/>
        <v>#VALUE!</v>
      </c>
      <c r="AJ25" s="172" t="e">
        <f t="shared" si="21"/>
        <v>#VALUE!</v>
      </c>
      <c r="AK25" s="172" t="e">
        <f t="shared" si="22"/>
        <v>#VALUE!</v>
      </c>
      <c r="AL25" s="172">
        <f t="shared" si="23"/>
        <v>0</v>
      </c>
    </row>
    <row r="26" spans="1:38" ht="23.25" customHeight="1" x14ac:dyDescent="0.15">
      <c r="A26" s="206">
        <f t="shared" si="24"/>
        <v>19</v>
      </c>
      <c r="B26" s="183"/>
      <c r="C26" s="184"/>
      <c r="D26" s="200" t="str">
        <f t="shared" si="25"/>
        <v/>
      </c>
      <c r="E26" s="198" t="str">
        <f t="shared" si="0"/>
        <v/>
      </c>
      <c r="F26" s="211" t="str">
        <f t="shared" si="26"/>
        <v/>
      </c>
      <c r="G26" s="190" t="str">
        <f t="shared" si="27"/>
        <v/>
      </c>
      <c r="H26" s="199" t="str">
        <f t="shared" si="4"/>
        <v/>
      </c>
      <c r="I26" s="191"/>
      <c r="J26" s="192">
        <f t="shared" si="1"/>
        <v>0</v>
      </c>
      <c r="K26" s="192">
        <f t="shared" si="5"/>
        <v>0</v>
      </c>
      <c r="L26" s="192">
        <f t="shared" si="6"/>
        <v>0</v>
      </c>
      <c r="M26" s="193">
        <f t="shared" si="7"/>
        <v>0</v>
      </c>
      <c r="N26" s="194">
        <f t="shared" si="8"/>
        <v>0</v>
      </c>
      <c r="O26" s="194">
        <f t="shared" si="9"/>
        <v>0</v>
      </c>
      <c r="P26" s="195">
        <f t="shared" si="10"/>
        <v>0</v>
      </c>
      <c r="Q26" s="195">
        <f t="shared" si="11"/>
        <v>0</v>
      </c>
      <c r="S26" s="178">
        <f t="shared" si="2"/>
        <v>0</v>
      </c>
      <c r="T26" s="217">
        <f t="shared" si="3"/>
        <v>0</v>
      </c>
      <c r="V26" s="123"/>
      <c r="W26" s="123"/>
      <c r="X26" s="123"/>
      <c r="Y26" s="123"/>
      <c r="AA26" s="172" t="e">
        <f t="shared" si="12"/>
        <v>#VALUE!</v>
      </c>
      <c r="AB26" s="172" t="e">
        <f t="shared" si="13"/>
        <v>#VALUE!</v>
      </c>
      <c r="AC26" s="173" t="e">
        <f t="shared" ca="1" si="14"/>
        <v>#VALUE!</v>
      </c>
      <c r="AD26" s="174">
        <f t="shared" ca="1" si="15"/>
        <v>44387</v>
      </c>
      <c r="AE26" s="173" t="e">
        <f t="shared" ca="1" si="16"/>
        <v>#VALUE!</v>
      </c>
      <c r="AF26" s="172" t="e">
        <f t="shared" si="17"/>
        <v>#VALUE!</v>
      </c>
      <c r="AG26" s="172" t="e">
        <f t="shared" si="18"/>
        <v>#VALUE!</v>
      </c>
      <c r="AH26" s="172" t="e">
        <f t="shared" si="19"/>
        <v>#VALUE!</v>
      </c>
      <c r="AI26" s="172" t="e">
        <f t="shared" si="20"/>
        <v>#VALUE!</v>
      </c>
      <c r="AJ26" s="172" t="e">
        <f t="shared" si="21"/>
        <v>#VALUE!</v>
      </c>
      <c r="AK26" s="172" t="e">
        <f t="shared" si="22"/>
        <v>#VALUE!</v>
      </c>
      <c r="AL26" s="172">
        <f t="shared" si="23"/>
        <v>0</v>
      </c>
    </row>
    <row r="27" spans="1:38" ht="23.25" customHeight="1" x14ac:dyDescent="0.15">
      <c r="A27" s="206">
        <f t="shared" si="24"/>
        <v>20</v>
      </c>
      <c r="B27" s="183"/>
      <c r="C27" s="184"/>
      <c r="D27" s="200" t="str">
        <f t="shared" si="25"/>
        <v/>
      </c>
      <c r="E27" s="198" t="str">
        <f t="shared" si="0"/>
        <v/>
      </c>
      <c r="F27" s="211" t="str">
        <f t="shared" si="26"/>
        <v/>
      </c>
      <c r="G27" s="190" t="str">
        <f t="shared" si="27"/>
        <v/>
      </c>
      <c r="H27" s="199" t="str">
        <f t="shared" si="4"/>
        <v/>
      </c>
      <c r="I27" s="191"/>
      <c r="J27" s="192">
        <f t="shared" si="1"/>
        <v>0</v>
      </c>
      <c r="K27" s="192">
        <f t="shared" si="5"/>
        <v>0</v>
      </c>
      <c r="L27" s="192">
        <f t="shared" si="6"/>
        <v>0</v>
      </c>
      <c r="M27" s="193">
        <f t="shared" si="7"/>
        <v>0</v>
      </c>
      <c r="N27" s="194">
        <f t="shared" si="8"/>
        <v>0</v>
      </c>
      <c r="O27" s="194">
        <f t="shared" si="9"/>
        <v>0</v>
      </c>
      <c r="P27" s="195">
        <f t="shared" si="10"/>
        <v>0</v>
      </c>
      <c r="Q27" s="195">
        <f t="shared" si="11"/>
        <v>0</v>
      </c>
      <c r="S27" s="178">
        <f t="shared" si="2"/>
        <v>0</v>
      </c>
      <c r="T27" s="217">
        <f t="shared" si="3"/>
        <v>0</v>
      </c>
      <c r="V27" s="123"/>
      <c r="W27" s="123"/>
      <c r="X27" s="123"/>
      <c r="Y27" s="123"/>
      <c r="AA27" s="172" t="e">
        <f t="shared" si="12"/>
        <v>#VALUE!</v>
      </c>
      <c r="AB27" s="172" t="e">
        <f t="shared" si="13"/>
        <v>#VALUE!</v>
      </c>
      <c r="AC27" s="173" t="e">
        <f t="shared" ca="1" si="14"/>
        <v>#VALUE!</v>
      </c>
      <c r="AD27" s="174">
        <f t="shared" ca="1" si="15"/>
        <v>44387</v>
      </c>
      <c r="AE27" s="173" t="e">
        <f t="shared" ca="1" si="16"/>
        <v>#VALUE!</v>
      </c>
      <c r="AF27" s="172" t="e">
        <f t="shared" si="17"/>
        <v>#VALUE!</v>
      </c>
      <c r="AG27" s="172" t="e">
        <f t="shared" si="18"/>
        <v>#VALUE!</v>
      </c>
      <c r="AH27" s="172" t="e">
        <f t="shared" si="19"/>
        <v>#VALUE!</v>
      </c>
      <c r="AI27" s="172" t="e">
        <f t="shared" si="20"/>
        <v>#VALUE!</v>
      </c>
      <c r="AJ27" s="172" t="e">
        <f t="shared" si="21"/>
        <v>#VALUE!</v>
      </c>
      <c r="AK27" s="172" t="e">
        <f t="shared" si="22"/>
        <v>#VALUE!</v>
      </c>
      <c r="AL27" s="172">
        <f t="shared" si="23"/>
        <v>0</v>
      </c>
    </row>
    <row r="28" spans="1:38" ht="23.25" customHeight="1" x14ac:dyDescent="0.15">
      <c r="A28" s="300" t="s">
        <v>522</v>
      </c>
      <c r="B28" s="300"/>
      <c r="C28" s="201">
        <f>COUNT(I8:I27)</f>
        <v>0</v>
      </c>
      <c r="D28" s="300" t="s">
        <v>523</v>
      </c>
      <c r="E28" s="300"/>
      <c r="F28" s="300"/>
      <c r="G28" s="300"/>
      <c r="H28" s="206"/>
      <c r="I28" s="196">
        <f>SUM(I8:I27)</f>
        <v>0</v>
      </c>
      <c r="J28" s="196">
        <f>SUM(J8:J27)</f>
        <v>0</v>
      </c>
      <c r="K28" s="196">
        <f>SUM(K8:K27)</f>
        <v>0</v>
      </c>
      <c r="L28" s="196">
        <f t="shared" si="6"/>
        <v>0</v>
      </c>
      <c r="M28" s="202"/>
      <c r="N28" s="196">
        <f>SUM(N8:N27)</f>
        <v>0</v>
      </c>
      <c r="O28" s="196">
        <f t="shared" ref="O28:Q28" si="28">SUM(O8:O27)</f>
        <v>0</v>
      </c>
      <c r="P28" s="196">
        <f t="shared" si="28"/>
        <v>0</v>
      </c>
      <c r="Q28" s="196">
        <f t="shared" si="28"/>
        <v>0</v>
      </c>
    </row>
    <row r="29" spans="1:38" x14ac:dyDescent="0.15">
      <c r="J29" s="207" t="s">
        <v>551</v>
      </c>
      <c r="K29" s="212"/>
      <c r="L29" s="212"/>
    </row>
    <row r="30" spans="1:38" x14ac:dyDescent="0.15">
      <c r="I30" s="181" t="s">
        <v>552</v>
      </c>
      <c r="J30" s="210">
        <f>J28-I28</f>
        <v>0</v>
      </c>
      <c r="K30" s="213"/>
      <c r="L30" s="213"/>
      <c r="N30" s="215"/>
    </row>
    <row r="31" spans="1:38" x14ac:dyDescent="0.15">
      <c r="N31" s="216"/>
    </row>
    <row r="32" spans="1:38" x14ac:dyDescent="0.15">
      <c r="N32" s="215"/>
    </row>
    <row r="34" spans="14:14" x14ac:dyDescent="0.15">
      <c r="N34" s="215"/>
    </row>
  </sheetData>
  <mergeCells count="27">
    <mergeCell ref="A28:B28"/>
    <mergeCell ref="D28:G28"/>
    <mergeCell ref="P6:P7"/>
    <mergeCell ref="Q6:Q7"/>
    <mergeCell ref="S6:S7"/>
    <mergeCell ref="A6:A7"/>
    <mergeCell ref="B6:B7"/>
    <mergeCell ref="C6:C7"/>
    <mergeCell ref="D6:E6"/>
    <mergeCell ref="F6:F7"/>
    <mergeCell ref="G6:G7"/>
    <mergeCell ref="T6:T7"/>
    <mergeCell ref="X6:X7"/>
    <mergeCell ref="Y6:Y7"/>
    <mergeCell ref="H6:H7"/>
    <mergeCell ref="I6:I7"/>
    <mergeCell ref="J6:J7"/>
    <mergeCell ref="L6:L7"/>
    <mergeCell ref="N6:N7"/>
    <mergeCell ref="O6:O7"/>
    <mergeCell ref="A4:B4"/>
    <mergeCell ref="E4:M4"/>
    <mergeCell ref="A1:I1"/>
    <mergeCell ref="P2:Q2"/>
    <mergeCell ref="A3:B3"/>
    <mergeCell ref="E3:F3"/>
    <mergeCell ref="H3:I3"/>
  </mergeCells>
  <phoneticPr fontId="2" type="noConversion"/>
  <conditionalFormatting sqref="AL8:AL27">
    <cfRule type="cellIs" dxfId="73" priority="10" operator="equal">
      <formula>13</formula>
    </cfRule>
    <cfRule type="cellIs" dxfId="72" priority="11" operator="equal">
      <formula>"고용허가체크"</formula>
    </cfRule>
  </conditionalFormatting>
  <conditionalFormatting sqref="AJ8:AJ27">
    <cfRule type="cellIs" dxfId="71" priority="9" operator="greaterThan">
      <formula>0</formula>
    </cfRule>
  </conditionalFormatting>
  <conditionalFormatting sqref="AK8:AK27 AB8:AB27">
    <cfRule type="cellIs" dxfId="70" priority="8" operator="equal">
      <formula>"주민오류"</formula>
    </cfRule>
  </conditionalFormatting>
  <conditionalFormatting sqref="AH8:AH27">
    <cfRule type="cellIs" dxfId="69" priority="7" operator="equal">
      <formula>"외국인"</formula>
    </cfRule>
  </conditionalFormatting>
  <conditionalFormatting sqref="AI8:AI27">
    <cfRule type="cellIs" dxfId="68" priority="6" operator="equal">
      <formula>"고용허가체크"</formula>
    </cfRule>
  </conditionalFormatting>
  <conditionalFormatting sqref="Q3">
    <cfRule type="cellIs" dxfId="67" priority="4" operator="equal">
      <formula>"사업자오류"</formula>
    </cfRule>
    <cfRule type="cellIs" dxfId="66" priority="5" operator="equal">
      <formula>"OK"</formula>
    </cfRule>
  </conditionalFormatting>
  <conditionalFormatting sqref="C9">
    <cfRule type="expression" priority="3">
      <formula>"COUNT(13)"</formula>
    </cfRule>
  </conditionalFormatting>
  <conditionalFormatting sqref="T8:T27">
    <cfRule type="cellIs" dxfId="65" priority="1" operator="greaterThan">
      <formula>0</formula>
    </cfRule>
    <cfRule type="cellIs" dxfId="64" priority="2" operator="lessThan">
      <formula>0</formula>
    </cfRule>
  </conditionalFormatting>
  <pageMargins left="0.31496062992125984" right="0.31496062992125984" top="0.55118110236220474" bottom="0.35433070866141736" header="0.31496062992125984" footer="0.31496062992125984"/>
  <pageSetup paperSize="9"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7585" r:id="rId4" name="Group Box 1">
              <controlPr defaultSize="0" autoFill="0" autoPict="0">
                <anchor moveWithCells="1">
                  <from>
                    <xdr:col>9</xdr:col>
                    <xdr:colOff>47625</xdr:colOff>
                    <xdr:row>1</xdr:row>
                    <xdr:rowOff>0</xdr:rowOff>
                  </from>
                  <to>
                    <xdr:col>10</xdr:col>
                    <xdr:colOff>466725</xdr:colOff>
                    <xdr:row>2</xdr:row>
                    <xdr:rowOff>219075</xdr:rowOff>
                  </to>
                </anchor>
              </controlPr>
            </control>
          </mc:Choice>
        </mc:AlternateContent>
        <mc:AlternateContent xmlns:mc="http://schemas.openxmlformats.org/markup-compatibility/2006">
          <mc:Choice Requires="x14">
            <control shapeId="67586" r:id="rId5" name="Option Button 2">
              <controlPr defaultSize="0" autoFill="0" autoLine="0" autoPict="0">
                <anchor moveWithCells="1">
                  <from>
                    <xdr:col>9</xdr:col>
                    <xdr:colOff>171450</xdr:colOff>
                    <xdr:row>1</xdr:row>
                    <xdr:rowOff>104775</xdr:rowOff>
                  </from>
                  <to>
                    <xdr:col>9</xdr:col>
                    <xdr:colOff>762000</xdr:colOff>
                    <xdr:row>2</xdr:row>
                    <xdr:rowOff>142875</xdr:rowOff>
                  </to>
                </anchor>
              </controlPr>
            </control>
          </mc:Choice>
        </mc:AlternateContent>
        <mc:AlternateContent xmlns:mc="http://schemas.openxmlformats.org/markup-compatibility/2006">
          <mc:Choice Requires="x14">
            <control shapeId="67587" r:id="rId6" name="Option Button 3">
              <controlPr defaultSize="0" autoFill="0" autoLine="0" autoPict="0">
                <anchor moveWithCells="1">
                  <from>
                    <xdr:col>9</xdr:col>
                    <xdr:colOff>866775</xdr:colOff>
                    <xdr:row>1</xdr:row>
                    <xdr:rowOff>114300</xdr:rowOff>
                  </from>
                  <to>
                    <xdr:col>10</xdr:col>
                    <xdr:colOff>371475</xdr:colOff>
                    <xdr:row>2</xdr:row>
                    <xdr:rowOff>152400</xdr:rowOff>
                  </to>
                </anchor>
              </controlPr>
            </control>
          </mc:Choice>
        </mc:AlternateContent>
        <mc:AlternateContent xmlns:mc="http://schemas.openxmlformats.org/markup-compatibility/2006">
          <mc:Choice Requires="x14">
            <control shapeId="67588" r:id="rId7" name="Group Box 4">
              <controlPr defaultSize="0" autoFill="0" autoPict="0">
                <anchor moveWithCells="1">
                  <from>
                    <xdr:col>18</xdr:col>
                    <xdr:colOff>66675</xdr:colOff>
                    <xdr:row>0</xdr:row>
                    <xdr:rowOff>152400</xdr:rowOff>
                  </from>
                  <to>
                    <xdr:col>22</xdr:col>
                    <xdr:colOff>1190625</xdr:colOff>
                    <xdr:row>3</xdr:row>
                    <xdr:rowOff>47625</xdr:rowOff>
                  </to>
                </anchor>
              </controlPr>
            </control>
          </mc:Choice>
        </mc:AlternateContent>
        <mc:AlternateContent xmlns:mc="http://schemas.openxmlformats.org/markup-compatibility/2006">
          <mc:Choice Requires="x14">
            <control shapeId="67589" r:id="rId8" name="Option Button 5">
              <controlPr defaultSize="0" autoFill="0" autoLine="0" autoPict="0">
                <anchor moveWithCells="1">
                  <from>
                    <xdr:col>18</xdr:col>
                    <xdr:colOff>133350</xdr:colOff>
                    <xdr:row>1</xdr:row>
                    <xdr:rowOff>76200</xdr:rowOff>
                  </from>
                  <to>
                    <xdr:col>18</xdr:col>
                    <xdr:colOff>1000125</xdr:colOff>
                    <xdr:row>2</xdr:row>
                    <xdr:rowOff>114300</xdr:rowOff>
                  </to>
                </anchor>
              </controlPr>
            </control>
          </mc:Choice>
        </mc:AlternateContent>
        <mc:AlternateContent xmlns:mc="http://schemas.openxmlformats.org/markup-compatibility/2006">
          <mc:Choice Requires="x14">
            <control shapeId="67590" r:id="rId9" name="Option Button 6">
              <controlPr defaultSize="0" autoFill="0" autoLine="0" autoPict="0">
                <anchor moveWithCells="1">
                  <from>
                    <xdr:col>18</xdr:col>
                    <xdr:colOff>1114425</xdr:colOff>
                    <xdr:row>1</xdr:row>
                    <xdr:rowOff>76200</xdr:rowOff>
                  </from>
                  <to>
                    <xdr:col>19</xdr:col>
                    <xdr:colOff>666750</xdr:colOff>
                    <xdr:row>2</xdr:row>
                    <xdr:rowOff>114300</xdr:rowOff>
                  </to>
                </anchor>
              </controlPr>
            </control>
          </mc:Choice>
        </mc:AlternateContent>
        <mc:AlternateContent xmlns:mc="http://schemas.openxmlformats.org/markup-compatibility/2006">
          <mc:Choice Requires="x14">
            <control shapeId="67591" r:id="rId10" name="Option Button 7">
              <controlPr defaultSize="0" autoFill="0" autoLine="0" autoPict="0">
                <anchor moveWithCells="1">
                  <from>
                    <xdr:col>20</xdr:col>
                    <xdr:colOff>57150</xdr:colOff>
                    <xdr:row>1</xdr:row>
                    <xdr:rowOff>76200</xdr:rowOff>
                  </from>
                  <to>
                    <xdr:col>21</xdr:col>
                    <xdr:colOff>238125</xdr:colOff>
                    <xdr:row>2</xdr:row>
                    <xdr:rowOff>114300</xdr:rowOff>
                  </to>
                </anchor>
              </controlPr>
            </control>
          </mc:Choice>
        </mc:AlternateContent>
        <mc:AlternateContent xmlns:mc="http://schemas.openxmlformats.org/markup-compatibility/2006">
          <mc:Choice Requires="x14">
            <control shapeId="67592" r:id="rId11" name="Option Button 8">
              <controlPr defaultSize="0" autoFill="0" autoLine="0" autoPict="0">
                <anchor moveWithCells="1">
                  <from>
                    <xdr:col>21</xdr:col>
                    <xdr:colOff>390525</xdr:colOff>
                    <xdr:row>1</xdr:row>
                    <xdr:rowOff>76200</xdr:rowOff>
                  </from>
                  <to>
                    <xdr:col>22</xdr:col>
                    <xdr:colOff>114300</xdr:colOff>
                    <xdr:row>2</xdr:row>
                    <xdr:rowOff>114300</xdr:rowOff>
                  </to>
                </anchor>
              </controlPr>
            </control>
          </mc:Choice>
        </mc:AlternateContent>
        <mc:AlternateContent xmlns:mc="http://schemas.openxmlformats.org/markup-compatibility/2006">
          <mc:Choice Requires="x14">
            <control shapeId="67593" r:id="rId12" name="Option Button 9">
              <controlPr defaultSize="0" autoFill="0" autoLine="0" autoPict="0">
                <anchor moveWithCells="1">
                  <from>
                    <xdr:col>22</xdr:col>
                    <xdr:colOff>209550</xdr:colOff>
                    <xdr:row>1</xdr:row>
                    <xdr:rowOff>76200</xdr:rowOff>
                  </from>
                  <to>
                    <xdr:col>22</xdr:col>
                    <xdr:colOff>1076325</xdr:colOff>
                    <xdr:row>2</xdr:row>
                    <xdr:rowOff>114300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L34"/>
  <sheetViews>
    <sheetView showGridLines="0" workbookViewId="0">
      <selection activeCell="J8" sqref="J8"/>
    </sheetView>
  </sheetViews>
  <sheetFormatPr defaultRowHeight="13.5" x14ac:dyDescent="0.15"/>
  <cols>
    <col min="1" max="1" width="4.75" bestFit="1" customWidth="1"/>
    <col min="3" max="3" width="15.5" customWidth="1"/>
    <col min="4" max="4" width="7.875" customWidth="1"/>
    <col min="5" max="5" width="9.375" customWidth="1"/>
    <col min="6" max="7" width="11.5" customWidth="1"/>
    <col min="8" max="8" width="4.75" customWidth="1"/>
    <col min="9" max="9" width="12.375" customWidth="1"/>
    <col min="10" max="12" width="14.25" customWidth="1"/>
    <col min="13" max="13" width="7.5" customWidth="1"/>
    <col min="14" max="14" width="10.125" bestFit="1" customWidth="1"/>
    <col min="15" max="15" width="11" bestFit="1" customWidth="1"/>
    <col min="16" max="16" width="10.125" bestFit="1" customWidth="1"/>
    <col min="17" max="17" width="12.75" customWidth="1"/>
    <col min="19" max="19" width="17.25" customWidth="1"/>
    <col min="20" max="20" width="10.125" bestFit="1" customWidth="1"/>
    <col min="22" max="22" width="15" customWidth="1"/>
    <col min="23" max="23" width="28.375" customWidth="1"/>
    <col min="25" max="26" width="21.875" customWidth="1"/>
    <col min="30" max="30" width="11.625" bestFit="1" customWidth="1"/>
    <col min="31" max="31" width="16.125" bestFit="1" customWidth="1"/>
    <col min="33" max="33" width="10.5" bestFit="1" customWidth="1"/>
    <col min="35" max="35" width="9.75" bestFit="1" customWidth="1"/>
    <col min="38" max="38" width="12.5" bestFit="1" customWidth="1"/>
  </cols>
  <sheetData>
    <row r="1" spans="1:38" ht="27" x14ac:dyDescent="0.15">
      <c r="A1" s="297" t="s">
        <v>553</v>
      </c>
      <c r="B1" s="297"/>
      <c r="C1" s="297"/>
      <c r="D1" s="297"/>
      <c r="E1" s="297"/>
      <c r="F1" s="297"/>
      <c r="G1" s="297"/>
      <c r="H1" s="297"/>
      <c r="I1" s="297"/>
    </row>
    <row r="2" spans="1:38" x14ac:dyDescent="0.15">
      <c r="A2" s="101" t="s">
        <v>517</v>
      </c>
      <c r="P2" s="293" t="s">
        <v>531</v>
      </c>
      <c r="Q2" s="293"/>
    </row>
    <row r="3" spans="1:38" ht="20.25" customHeight="1" x14ac:dyDescent="0.15">
      <c r="A3" s="286" t="s">
        <v>518</v>
      </c>
      <c r="B3" s="286"/>
      <c r="C3" s="183" t="str">
        <f>기본입력사항!$B$3</f>
        <v>조세실</v>
      </c>
      <c r="D3" s="208" t="s">
        <v>519</v>
      </c>
      <c r="E3" s="307" t="str">
        <f>기본입력사항!$D$3</f>
        <v>주황규</v>
      </c>
      <c r="F3" s="307"/>
      <c r="G3" s="208" t="s">
        <v>520</v>
      </c>
      <c r="H3" s="308">
        <f>G8</f>
        <v>44561</v>
      </c>
      <c r="I3" s="308"/>
      <c r="N3" s="159">
        <v>1</v>
      </c>
      <c r="P3" s="181">
        <f>IF(10-MOD(MID(C4,1,1)*1+MID(C4,2,1)*3+MID(C4,3,1)*7+MID(C4,4,1)*1+MID(C4,5,1)*3+MID(C4,6,1)*7+MID(C4,7,1)*1+MID(C4,8,1)*3+INT((MID(C4,9,1)*5)/10)+MOD(MID(C4,9,1)*5,10),10)=10,0,10-MOD(MID(C4,1,1)*1+MID(C4,2,1)*3+MID(C4,3,1)*7+MID(C4,4,1)*1+MID(C4,5,1)*3+MID(C4,6,1)*7+MID(C4,7,1)*1+MID(C4,8,1)*3+INT((MID(C4,9,1)*5)/10)+MOD(MID(C4,9,1)*5,10),10))</f>
        <v>7</v>
      </c>
      <c r="Q3" s="203" t="str">
        <f>IF(INT(MID(C4,10,1))=P3,"OK","사업자오류")</f>
        <v>OK</v>
      </c>
      <c r="R3" s="181">
        <v>1</v>
      </c>
    </row>
    <row r="4" spans="1:38" ht="20.25" customHeight="1" x14ac:dyDescent="0.15">
      <c r="A4" s="284" t="s">
        <v>112</v>
      </c>
      <c r="B4" s="303"/>
      <c r="C4" s="182">
        <f>기본입력사항!$B$4</f>
        <v>3128512347</v>
      </c>
      <c r="D4" s="186" t="s">
        <v>530</v>
      </c>
      <c r="E4" s="304" t="str">
        <f>기본입력사항!$D$4</f>
        <v>충남 천안시 서북구 오성로 103,6층 두정동 청풍프라자</v>
      </c>
      <c r="F4" s="305"/>
      <c r="G4" s="305"/>
      <c r="H4" s="305"/>
      <c r="I4" s="305"/>
      <c r="J4" s="305"/>
      <c r="K4" s="305"/>
      <c r="L4" s="305"/>
      <c r="M4" s="306"/>
    </row>
    <row r="5" spans="1:38" x14ac:dyDescent="0.15">
      <c r="I5" s="238" t="s">
        <v>601</v>
      </c>
    </row>
    <row r="6" spans="1:38" ht="18" customHeight="1" x14ac:dyDescent="0.15">
      <c r="A6" s="286" t="s">
        <v>509</v>
      </c>
      <c r="B6" s="286" t="s">
        <v>510</v>
      </c>
      <c r="C6" s="286" t="s">
        <v>76</v>
      </c>
      <c r="D6" s="286" t="s">
        <v>213</v>
      </c>
      <c r="E6" s="286"/>
      <c r="F6" s="282" t="s">
        <v>516</v>
      </c>
      <c r="G6" s="282" t="s">
        <v>515</v>
      </c>
      <c r="H6" s="282" t="s">
        <v>528</v>
      </c>
      <c r="I6" s="286" t="s">
        <v>399</v>
      </c>
      <c r="J6" s="296" t="s">
        <v>527</v>
      </c>
      <c r="K6" s="209" t="s">
        <v>565</v>
      </c>
      <c r="L6" s="301" t="s">
        <v>566</v>
      </c>
      <c r="M6" s="208" t="s">
        <v>512</v>
      </c>
      <c r="N6" s="286" t="s">
        <v>404</v>
      </c>
      <c r="O6" s="286" t="s">
        <v>405</v>
      </c>
      <c r="P6" s="286" t="s">
        <v>513</v>
      </c>
      <c r="Q6" s="286" t="s">
        <v>514</v>
      </c>
      <c r="S6" s="292" t="s">
        <v>521</v>
      </c>
      <c r="T6" s="298" t="s">
        <v>406</v>
      </c>
      <c r="V6" s="204" t="s">
        <v>554</v>
      </c>
      <c r="W6" s="204" t="s">
        <v>554</v>
      </c>
      <c r="X6" s="279" t="s">
        <v>526</v>
      </c>
      <c r="Y6" s="280" t="s">
        <v>508</v>
      </c>
      <c r="AA6" s="170" t="s">
        <v>507</v>
      </c>
      <c r="AB6" s="170"/>
      <c r="AC6" s="170"/>
      <c r="AD6" s="170"/>
      <c r="AE6" s="170"/>
      <c r="AF6" s="170"/>
      <c r="AG6" s="170"/>
      <c r="AH6" s="170"/>
      <c r="AI6" s="170"/>
      <c r="AJ6" s="170"/>
      <c r="AK6" s="170"/>
      <c r="AL6" s="170"/>
    </row>
    <row r="7" spans="1:38" s="175" customFormat="1" ht="18" customHeight="1" x14ac:dyDescent="0.15">
      <c r="A7" s="286"/>
      <c r="B7" s="286"/>
      <c r="C7" s="286"/>
      <c r="D7" s="208" t="s">
        <v>567</v>
      </c>
      <c r="E7" s="208" t="s">
        <v>511</v>
      </c>
      <c r="F7" s="283"/>
      <c r="G7" s="283"/>
      <c r="H7" s="283"/>
      <c r="I7" s="286"/>
      <c r="J7" s="286"/>
      <c r="K7" s="214">
        <v>0.6</v>
      </c>
      <c r="L7" s="302"/>
      <c r="M7" s="179">
        <v>0.2</v>
      </c>
      <c r="N7" s="286"/>
      <c r="O7" s="286"/>
      <c r="P7" s="286"/>
      <c r="Q7" s="286"/>
      <c r="S7" s="293"/>
      <c r="T7" s="299"/>
      <c r="V7" s="205" t="s">
        <v>525</v>
      </c>
      <c r="W7" s="205" t="s">
        <v>524</v>
      </c>
      <c r="X7" s="280"/>
      <c r="Y7" s="280"/>
      <c r="Z7"/>
      <c r="AA7" s="171" t="s">
        <v>448</v>
      </c>
      <c r="AB7" s="171" t="s">
        <v>449</v>
      </c>
      <c r="AC7" s="171" t="s">
        <v>450</v>
      </c>
      <c r="AD7" s="171" t="s">
        <v>451</v>
      </c>
      <c r="AE7" s="171" t="s">
        <v>452</v>
      </c>
      <c r="AF7" s="171" t="s">
        <v>453</v>
      </c>
      <c r="AG7" s="171" t="s">
        <v>454</v>
      </c>
      <c r="AH7" s="171" t="s">
        <v>455</v>
      </c>
      <c r="AI7" s="171" t="s">
        <v>456</v>
      </c>
      <c r="AJ7" s="171" t="s">
        <v>457</v>
      </c>
      <c r="AK7" s="171" t="s">
        <v>458</v>
      </c>
      <c r="AL7" s="171" t="s">
        <v>459</v>
      </c>
    </row>
    <row r="8" spans="1:38" ht="23.25" customHeight="1" x14ac:dyDescent="0.15">
      <c r="A8" s="206">
        <v>1</v>
      </c>
      <c r="B8" s="183"/>
      <c r="C8" s="184"/>
      <c r="D8" s="183">
        <v>76</v>
      </c>
      <c r="E8" s="198" t="str">
        <f t="shared" ref="E8:E27" si="0">IF(D8="","",VLOOKUP(D8,종목,2))</f>
        <v>계약의 위약 또는 해약으로 인하여 받는 위약금과 배상금 중 주택입주지체상금(이하 "주택입주지체상금"이라고 함)</v>
      </c>
      <c r="F8" s="188">
        <v>44531</v>
      </c>
      <c r="G8" s="189">
        <f>IF(F8="","",CHOOSE(R3,EOMONTH(F8,0),EOMONTH(F8,0)+5,EOMONTH(F8,0)+10,EOMONTH(F8,0)+15,EOMONTH(F8,0)+20))</f>
        <v>44561</v>
      </c>
      <c r="H8" s="199" t="str">
        <f>TEXT(G8,"aaa")</f>
        <v>금</v>
      </c>
      <c r="I8" s="191"/>
      <c r="J8" s="192">
        <f t="shared" ref="J8:J27" si="1">IF(OR($N$3=1,I8&lt;=250000),I8,TRUNC(I8/91.2%,-1))</f>
        <v>0</v>
      </c>
      <c r="K8" s="192">
        <f>J8*$K$7</f>
        <v>0</v>
      </c>
      <c r="L8" s="192">
        <f>J8-K8</f>
        <v>0</v>
      </c>
      <c r="M8" s="193">
        <f>IF(L8&lt;=50000,0%,$M$7)</f>
        <v>0</v>
      </c>
      <c r="N8" s="194">
        <f>IF(J8&gt;250000,TRUNC(L8*M8,-1),0)</f>
        <v>0</v>
      </c>
      <c r="O8" s="194">
        <f>TRUNC(N8*10%,-1)</f>
        <v>0</v>
      </c>
      <c r="P8" s="195">
        <f>SUM(N8:O8)</f>
        <v>0</v>
      </c>
      <c r="Q8" s="195">
        <f>J8-P8</f>
        <v>0</v>
      </c>
      <c r="S8" s="178">
        <f t="shared" ref="S8:S27" si="2">IF($N$3=2,J8-(Q8-I8),0)</f>
        <v>0</v>
      </c>
      <c r="T8" s="217">
        <f t="shared" ref="T8:T27" si="3">IF($N$3=2,S8-J8,0)</f>
        <v>0</v>
      </c>
      <c r="V8" s="123"/>
      <c r="W8" s="123"/>
      <c r="X8" s="123"/>
      <c r="Y8" s="123"/>
      <c r="AA8" s="172" t="e">
        <f>IF(LEN(CLEAN(C8))=10,IF(AND(VALUE(MID(C8,4,1))&gt;=1,VALUE(MID(C8,4,1))&lt;=4),MOD(11-MOD(0*2+0*3+0*4+MID(C8,1,1)*5+MID(C8,2,1)*6+MID(C8,3,1)*7+MID(C8,4,1)*8+MID(C8,5,1)*9+MID(C8,6,1)*2+MID(C8,7,1)*3+MID(C8,8,1)*4+MID(C8,9,1)*5,11),10),IF(AND(VALUE(MID(C8,4,1))&gt;=5,VALUE(MID(C8,4,1))&lt;=8),MOD(11-MOD(0*2+0*3+0*4+MID(C8,1,1)*5+MID(C8,2,1)*6+MID(C8,3,1)*7+MID(C8,4,1)*8+MID(C8,5,1)*9+MID(C8,6,1)*2+MID(C8,7,1)*3+MID(C8,8,1)*4+MID(C8,9,1)*5,11),10),"오류")),IF(LEN(CLEAN(C8))=11,IF(AND(VALUE(MID(C8,5,1))&gt;=1,VALUE(MID(C8,5,1))&lt;=4),MOD(11-MOD(0*2+0*3+MID(C8,1,1)*4+MID(C8,2,1)*5+MID(C8,3,1)*6+MID(C8,4,1)*7+MID(C8,5,1)*8+MID(C8,6,1)*9+MID(C8,7,1)*2+MID(C8,8,1)*3+MID(C8,9,1)*4+MID(C8,10,1)*5,11),10),IF(AND(VALUE(MID(C8,5,1))&gt;=5,VALUE(MID(C8,5,1))&lt;=8),MOD(11-MOD(0*2+0*3+MID(C8,1,1)*4+MID(C8,2,1)*5+MID(C8,3,1)*6+MID(C8,4,1)*7+MID(C8,5,1)*8+MID(C8,6,1)*9+MID(C8,7,1)*2+MID(C8,8,1)*3+MID(C8,9,1)*4+MID(C8,10,1)*5,11),10),"오류")),IF(LEN(CLEAN(C8))=12,IF(AND(VALUE(MID(C8,6,1))&gt;=1,VALUE(MID(C8,6,1))&lt;=4),MOD(11-MOD(0*2+MID(C8,1,1)*3+MID(C8,2,1)*4+MID(C8,3,1)*5+MID(C8,4,1)*6+MID(C8,5,1)*7+MID(C8,6,1)*8+MID(C8,7,1)*9+MID(C8,8,1)*2+MID(C8,9,1)*3+MID(C8,10,1)*4+MID(C8,11,1)*5,11),10),IF(AND(VALUE(MID(C8,7,1))&gt;=5,VALUE(MID(C8,7,1))&lt;=8),MOD(11-MOD(0*2+MID(C8,1,1)*3+MID(C8,2,1)*4+MID(C8,3,1)*5+MID(C8,4,1)*6+MID(C8,5,1)*7+MID(C8,6,1)*8+MID(C8,7,1)*9+MID(C8,8,1)*2+MID(C8,9,1)*3+MID(C8,10,1)*4+MID(C8,11,1)*5,11),10),"오류")),IF(AND(VALUE(MID(C8,7,1))&gt;=1,VALUE(MID(C8,7,1))&lt;=4),MOD(11-MOD(MID(C8,1,1)*2+MID(C8,2,1)*3+MID(C8,3,1)*4+MID(C8,4,1)*5+MID(C8,5,1)*6+MID(C8,6,1)*7+MID(C8,7,1)*8+MID(C8,8,1)*9+MID(C8,9,1)*2+MID(C8,10,1)*3+MID(C8,11,1)*4+MID(C8,12,1)*5,11),10),IF(AND(VALUE(MID(C8,7,1))&gt;=5,VALUE(MID(C8,7,1))&lt;=8),IF(LEN(CLEAN(C8))=12,MOD(MOD(11-MOD(0*2+MID(C8,1,1)*3+MID(C8,2,1)*4+MID(C8,3,1)*5+MID(C8,4,1)*6+MID(C8,5,1)*7+MID(C8,6,1)*8+MID(C8,7,1)*9+MID(C8,8,1)*2+MID(C8,9,1)*3+MID(C8,10,1)*4+MID(C8,11,1)*5,11),10)+2,10),MOD(MOD(11-MOD(MID(C8,1,1)*2+MID(C8,2,1)*3+MID(C8,3,1)*4+MID(C8,4,1)*5+MID(C8,5,1)*6+MID(C8,6,1)*7+MID(C8,7,1)*8+MID(C8,8,1)*9+MID(C8,9,1)*2+MID(C8,10,1)*3+MID(C8,11,1)*4+MID(C8,12,1)*5,11),10)+2,10)))))))</f>
        <v>#VALUE!</v>
      </c>
      <c r="AB8" s="172" t="e">
        <f>IF(INT(RIGHT(C8,1))=AA8,"OK","주민오류")</f>
        <v>#VALUE!</v>
      </c>
      <c r="AC8" s="173" t="e">
        <f ca="1">DATEDIF(IF(OR(MID(C8,LEN(CLEAN(C8))-6,1)&lt;="2",MID(C8,LEN(CLEAN(C8))-6,1)="5",MID(C8,LEN(CLEAN(C8))-6,1)="6"),DATE(MID(C8,1,2),MID(C8,3,2),MID(C8,5,2)),CHOOSE(14-LEN(CLEAN(C8)), DATE(MID(C8,1,2)+100,MID(C8,3,2),MID(C8,5,2)), DATE(MID(C8,1,1)+100,MID(C8,2,2),MID(C8,4,2)),DATE(2000,MID(C8,1,2),MID(C8,3,2)),DATE(2000,MID(C8,1,1),MID(C8,2,2)))),TODAY(),"y")</f>
        <v>#VALUE!</v>
      </c>
      <c r="AD8" s="174">
        <f ca="1">TODAY()</f>
        <v>44387</v>
      </c>
      <c r="AE8" s="173" t="e">
        <f ca="1">DATEDIF(IF(OR(MID(C8,LEN(CLEAN(C8))-6,1)&lt;="2",MID(C8,LEN(CLEAN(C8))-6,1)="5",MID(C8,LEN(CLEAN(C8))-6,1)="6"),DATE(MID(C8,1,2),MID(C8,3,2),MID(C8,5,2)),CHOOSE(14-LEN(CLEAN(C8)), DATE(MID(C8,1,2)+100,MID(C8,3,2),MID(C8,5,2)), DATE(MID(C8,1,1)+100,MID(C8,2,2),MID(C8,4,2)),DATE(2000,MID(C8,1,2),MID(C8,3,2)),DATE(2000,MID(C8,1,1),MID(C8,2,2)))),AD8,"y")</f>
        <v>#VALUE!</v>
      </c>
      <c r="AF8" s="172" t="e">
        <f>CHOOSE(14-LEN(CLEAN(C8)),CHOOSE(MID(C8,7,1),"남","여","남","여","남","여","남","여","남","여"),CHOOSE(MID(C8,6,1),"남","여","남","여","남","여","남","여","남","여"),CHOOSE(MID(C8,5,1),"남","여","남","여","남","여","남","여","남","여"),CHOOSE(MID(C8,4,1),"남","여","남","여","남","여","남","여","남","여"),CHOOSE(MID(C8,3,1),"남","여","남","여","남","여","남","여","남","여"))</f>
        <v>#VALUE!</v>
      </c>
      <c r="AG8" s="172" t="e">
        <f>CHOOSE(14-LEN(CLEAN(C8)),MID(C8,7,1),MID(C8,6,1),MID(C8,5,1),MID(C8,4,1))</f>
        <v>#VALUE!</v>
      </c>
      <c r="AH8" s="172" t="e">
        <f>CHOOSE(AG8,"내국인","내국인","내국인","내국인","외국인","외국인","외국인","외국인")</f>
        <v>#VALUE!</v>
      </c>
      <c r="AI8" s="172" t="e">
        <f>IF(AH8="외국인","고용허가체크","")</f>
        <v>#VALUE!</v>
      </c>
      <c r="AJ8" s="172" t="e">
        <f>IF(LEN(CLEAN(C8))=12,MOD(MID(C8,7,1)*10+MID(C8,8,1),2),MOD(MID(C8,8,1)*10+MID(C8,9,1),2))</f>
        <v>#VALUE!</v>
      </c>
      <c r="AK8" s="172" t="e">
        <f>IF(AJ8=0,"OK","")</f>
        <v>#VALUE!</v>
      </c>
      <c r="AL8" s="172">
        <f>LEN(CLEAN(C8))</f>
        <v>0</v>
      </c>
    </row>
    <row r="9" spans="1:38" ht="23.25" customHeight="1" x14ac:dyDescent="0.15">
      <c r="A9" s="206">
        <f>A8+1</f>
        <v>2</v>
      </c>
      <c r="B9" s="183"/>
      <c r="C9" s="184"/>
      <c r="D9" s="200" t="str">
        <f>IF(B9="","",$D$8)</f>
        <v/>
      </c>
      <c r="E9" s="198" t="str">
        <f t="shared" si="0"/>
        <v/>
      </c>
      <c r="F9" s="211" t="str">
        <f>IF(B9="","",$F$8)</f>
        <v/>
      </c>
      <c r="G9" s="190" t="str">
        <f>IF(B9="","",$G$8)</f>
        <v/>
      </c>
      <c r="H9" s="199" t="str">
        <f t="shared" ref="H9:H27" si="4">TEXT(G9,"aaa")</f>
        <v/>
      </c>
      <c r="I9" s="191"/>
      <c r="J9" s="192">
        <f t="shared" si="1"/>
        <v>0</v>
      </c>
      <c r="K9" s="192">
        <f t="shared" ref="K9:K27" si="5">J9*$K$7</f>
        <v>0</v>
      </c>
      <c r="L9" s="192">
        <f t="shared" ref="L9:L28" si="6">J9-K9</f>
        <v>0</v>
      </c>
      <c r="M9" s="193">
        <f t="shared" ref="M9:M27" si="7">IF(L9&lt;=50000,0%,$M$7)</f>
        <v>0</v>
      </c>
      <c r="N9" s="194">
        <f t="shared" ref="N9:N27" si="8">IF(J9&gt;250000,TRUNC(L9*M9,-1),0)</f>
        <v>0</v>
      </c>
      <c r="O9" s="194">
        <f t="shared" ref="O9:O27" si="9">TRUNC(N9*10%,-1)</f>
        <v>0</v>
      </c>
      <c r="P9" s="195">
        <f t="shared" ref="P9:P27" si="10">SUM(N9:O9)</f>
        <v>0</v>
      </c>
      <c r="Q9" s="195">
        <f t="shared" ref="Q9:Q27" si="11">J9-P9</f>
        <v>0</v>
      </c>
      <c r="S9" s="178">
        <f t="shared" si="2"/>
        <v>0</v>
      </c>
      <c r="T9" s="217">
        <f t="shared" si="3"/>
        <v>0</v>
      </c>
      <c r="V9" s="123"/>
      <c r="W9" s="123"/>
      <c r="X9" s="123"/>
      <c r="Y9" s="123"/>
      <c r="AA9" s="172" t="e">
        <f t="shared" ref="AA9:AA27" si="12">IF(LEN(CLEAN(C9))=10,IF(AND(VALUE(MID(C9,4,1))&gt;=1,VALUE(MID(C9,4,1))&lt;=4),MOD(11-MOD(0*2+0*3+0*4+MID(C9,1,1)*5+MID(C9,2,1)*6+MID(C9,3,1)*7+MID(C9,4,1)*8+MID(C9,5,1)*9+MID(C9,6,1)*2+MID(C9,7,1)*3+MID(C9,8,1)*4+MID(C9,9,1)*5,11),10),IF(AND(VALUE(MID(C9,4,1))&gt;=5,VALUE(MID(C9,4,1))&lt;=8),MOD(11-MOD(0*2+0*3+0*4+MID(C9,1,1)*5+MID(C9,2,1)*6+MID(C9,3,1)*7+MID(C9,4,1)*8+MID(C9,5,1)*9+MID(C9,6,1)*2+MID(C9,7,1)*3+MID(C9,8,1)*4+MID(C9,9,1)*5,11),10),"오류")),IF(LEN(CLEAN(C9))=11,IF(AND(VALUE(MID(C9,5,1))&gt;=1,VALUE(MID(C9,5,1))&lt;=4),MOD(11-MOD(0*2+0*3+MID(C9,1,1)*4+MID(C9,2,1)*5+MID(C9,3,1)*6+MID(C9,4,1)*7+MID(C9,5,1)*8+MID(C9,6,1)*9+MID(C9,7,1)*2+MID(C9,8,1)*3+MID(C9,9,1)*4+MID(C9,10,1)*5,11),10),IF(AND(VALUE(MID(C9,5,1))&gt;=5,VALUE(MID(C9,5,1))&lt;=8),MOD(11-MOD(0*2+0*3+MID(C9,1,1)*4+MID(C9,2,1)*5+MID(C9,3,1)*6+MID(C9,4,1)*7+MID(C9,5,1)*8+MID(C9,6,1)*9+MID(C9,7,1)*2+MID(C9,8,1)*3+MID(C9,9,1)*4+MID(C9,10,1)*5,11),10),"오류")),IF(LEN(CLEAN(C9))=12,IF(AND(VALUE(MID(C9,6,1))&gt;=1,VALUE(MID(C9,6,1))&lt;=4),MOD(11-MOD(0*2+MID(C9,1,1)*3+MID(C9,2,1)*4+MID(C9,3,1)*5+MID(C9,4,1)*6+MID(C9,5,1)*7+MID(C9,6,1)*8+MID(C9,7,1)*9+MID(C9,8,1)*2+MID(C9,9,1)*3+MID(C9,10,1)*4+MID(C9,11,1)*5,11),10),IF(AND(VALUE(MID(C9,7,1))&gt;=5,VALUE(MID(C9,7,1))&lt;=8),MOD(11-MOD(0*2+MID(C9,1,1)*3+MID(C9,2,1)*4+MID(C9,3,1)*5+MID(C9,4,1)*6+MID(C9,5,1)*7+MID(C9,6,1)*8+MID(C9,7,1)*9+MID(C9,8,1)*2+MID(C9,9,1)*3+MID(C9,10,1)*4+MID(C9,11,1)*5,11),10),"오류")),IF(AND(VALUE(MID(C9,7,1))&gt;=1,VALUE(MID(C9,7,1))&lt;=4),MOD(11-MOD(MID(C9,1,1)*2+MID(C9,2,1)*3+MID(C9,3,1)*4+MID(C9,4,1)*5+MID(C9,5,1)*6+MID(C9,6,1)*7+MID(C9,7,1)*8+MID(C9,8,1)*9+MID(C9,9,1)*2+MID(C9,10,1)*3+MID(C9,11,1)*4+MID(C9,12,1)*5,11),10),IF(AND(VALUE(MID(C9,7,1))&gt;=5,VALUE(MID(C9,7,1))&lt;=8),IF(LEN(CLEAN(C9))=12,MOD(MOD(11-MOD(0*2+MID(C9,1,1)*3+MID(C9,2,1)*4+MID(C9,3,1)*5+MID(C9,4,1)*6+MID(C9,5,1)*7+MID(C9,6,1)*8+MID(C9,7,1)*9+MID(C9,8,1)*2+MID(C9,9,1)*3+MID(C9,10,1)*4+MID(C9,11,1)*5,11),10)+2,10),MOD(MOD(11-MOD(MID(C9,1,1)*2+MID(C9,2,1)*3+MID(C9,3,1)*4+MID(C9,4,1)*5+MID(C9,5,1)*6+MID(C9,6,1)*7+MID(C9,7,1)*8+MID(C9,8,1)*9+MID(C9,9,1)*2+MID(C9,10,1)*3+MID(C9,11,1)*4+MID(C9,12,1)*5,11),10)+2,10)))))))</f>
        <v>#VALUE!</v>
      </c>
      <c r="AB9" s="172" t="e">
        <f t="shared" ref="AB9:AB27" si="13">IF(INT(RIGHT(C9,1))=AA9,"OK","주민오류")</f>
        <v>#VALUE!</v>
      </c>
      <c r="AC9" s="173" t="e">
        <f t="shared" ref="AC9:AC27" ca="1" si="14">DATEDIF(IF(OR(MID(C9,LEN(CLEAN(C9))-6,1)&lt;="2",MID(C9,LEN(CLEAN(C9))-6,1)="5",MID(C9,LEN(CLEAN(C9))-6,1)="6"),DATE(MID(C9,1,2),MID(C9,3,2),MID(C9,5,2)),CHOOSE(14-LEN(CLEAN(C9)), DATE(MID(C9,1,2)+100,MID(C9,3,2),MID(C9,5,2)), DATE(MID(C9,1,1)+100,MID(C9,2,2),MID(C9,4,2)),DATE(2000,MID(C9,1,2),MID(C9,3,2)),DATE(2000,MID(C9,1,1),MID(C9,2,2)))),TODAY(),"y")</f>
        <v>#VALUE!</v>
      </c>
      <c r="AD9" s="174">
        <f t="shared" ref="AD9:AD27" ca="1" si="15">TODAY()</f>
        <v>44387</v>
      </c>
      <c r="AE9" s="173" t="e">
        <f t="shared" ref="AE9:AE27" ca="1" si="16">DATEDIF(IF(OR(MID(C9,LEN(CLEAN(C9))-6,1)&lt;="2",MID(C9,LEN(CLEAN(C9))-6,1)="5",MID(C9,LEN(CLEAN(C9))-6,1)="6"),DATE(MID(C9,1,2),MID(C9,3,2),MID(C9,5,2)),CHOOSE(14-LEN(CLEAN(C9)), DATE(MID(C9,1,2)+100,MID(C9,3,2),MID(C9,5,2)), DATE(MID(C9,1,1)+100,MID(C9,2,2),MID(C9,4,2)),DATE(2000,MID(C9,1,2),MID(C9,3,2)),DATE(2000,MID(C9,1,1),MID(C9,2,2)))),AD9,"y")</f>
        <v>#VALUE!</v>
      </c>
      <c r="AF9" s="172" t="e">
        <f t="shared" ref="AF9:AF27" si="17">CHOOSE(14-LEN(CLEAN(C9)),CHOOSE(MID(C9,7,1),"남","여","남","여","남","여","남","여","남","여"),CHOOSE(MID(C9,6,1),"남","여","남","여","남","여","남","여","남","여"),CHOOSE(MID(C9,5,1),"남","여","남","여","남","여","남","여","남","여"),CHOOSE(MID(C9,4,1),"남","여","남","여","남","여","남","여","남","여"),CHOOSE(MID(C9,3,1),"남","여","남","여","남","여","남","여","남","여"))</f>
        <v>#VALUE!</v>
      </c>
      <c r="AG9" s="172" t="e">
        <f t="shared" ref="AG9:AG27" si="18">CHOOSE(14-LEN(CLEAN(C9)),MID(C9,7,1),MID(C9,6,1),MID(C9,5,1),MID(C9,4,1))</f>
        <v>#VALUE!</v>
      </c>
      <c r="AH9" s="172" t="e">
        <f t="shared" ref="AH9:AH27" si="19">CHOOSE(AG9,"내국인","내국인","내국인","내국인","외국인","외국인","외국인","외국인")</f>
        <v>#VALUE!</v>
      </c>
      <c r="AI9" s="172" t="e">
        <f t="shared" ref="AI9:AI27" si="20">IF(AH9="외국인","고용허가체크","")</f>
        <v>#VALUE!</v>
      </c>
      <c r="AJ9" s="172" t="e">
        <f t="shared" ref="AJ9:AJ27" si="21">IF(LEN(CLEAN(C9))=12,MOD(MID(C9,7,1)*10+MID(C9,8,1),2),MOD(MID(C9,8,1)*10+MID(C9,9,1),2))</f>
        <v>#VALUE!</v>
      </c>
      <c r="AK9" s="172" t="e">
        <f t="shared" ref="AK9:AK27" si="22">IF(AJ9=0,"OK","")</f>
        <v>#VALUE!</v>
      </c>
      <c r="AL9" s="172">
        <f t="shared" ref="AL9:AL27" si="23">LEN(CLEAN(C9))</f>
        <v>0</v>
      </c>
    </row>
    <row r="10" spans="1:38" ht="23.25" customHeight="1" x14ac:dyDescent="0.15">
      <c r="A10" s="206">
        <f t="shared" ref="A10:A27" si="24">A9+1</f>
        <v>3</v>
      </c>
      <c r="B10" s="183"/>
      <c r="C10" s="184"/>
      <c r="D10" s="200" t="str">
        <f t="shared" ref="D10:D27" si="25">IF(B10="","",$D$8)</f>
        <v/>
      </c>
      <c r="E10" s="198" t="str">
        <f t="shared" si="0"/>
        <v/>
      </c>
      <c r="F10" s="211" t="str">
        <f t="shared" ref="F10:F27" si="26">IF(B10="","",$F$8)</f>
        <v/>
      </c>
      <c r="G10" s="190" t="str">
        <f t="shared" ref="G10:G27" si="27">IF(B10="","",$G$8)</f>
        <v/>
      </c>
      <c r="H10" s="199" t="str">
        <f t="shared" si="4"/>
        <v/>
      </c>
      <c r="I10" s="191"/>
      <c r="J10" s="192">
        <f t="shared" si="1"/>
        <v>0</v>
      </c>
      <c r="K10" s="192">
        <f t="shared" si="5"/>
        <v>0</v>
      </c>
      <c r="L10" s="192">
        <f t="shared" si="6"/>
        <v>0</v>
      </c>
      <c r="M10" s="193">
        <f t="shared" si="7"/>
        <v>0</v>
      </c>
      <c r="N10" s="194">
        <f t="shared" si="8"/>
        <v>0</v>
      </c>
      <c r="O10" s="194">
        <f t="shared" si="9"/>
        <v>0</v>
      </c>
      <c r="P10" s="195">
        <f t="shared" si="10"/>
        <v>0</v>
      </c>
      <c r="Q10" s="195">
        <f t="shared" si="11"/>
        <v>0</v>
      </c>
      <c r="S10" s="178">
        <f t="shared" si="2"/>
        <v>0</v>
      </c>
      <c r="T10" s="217">
        <f t="shared" si="3"/>
        <v>0</v>
      </c>
      <c r="V10" s="123"/>
      <c r="W10" s="123"/>
      <c r="X10" s="123"/>
      <c r="Y10" s="123"/>
      <c r="AA10" s="172" t="e">
        <f t="shared" si="12"/>
        <v>#VALUE!</v>
      </c>
      <c r="AB10" s="172" t="e">
        <f t="shared" si="13"/>
        <v>#VALUE!</v>
      </c>
      <c r="AC10" s="173" t="e">
        <f t="shared" ca="1" si="14"/>
        <v>#VALUE!</v>
      </c>
      <c r="AD10" s="174">
        <f t="shared" ca="1" si="15"/>
        <v>44387</v>
      </c>
      <c r="AE10" s="173" t="e">
        <f t="shared" ca="1" si="16"/>
        <v>#VALUE!</v>
      </c>
      <c r="AF10" s="172" t="e">
        <f t="shared" si="17"/>
        <v>#VALUE!</v>
      </c>
      <c r="AG10" s="172" t="e">
        <f t="shared" si="18"/>
        <v>#VALUE!</v>
      </c>
      <c r="AH10" s="172" t="e">
        <f t="shared" si="19"/>
        <v>#VALUE!</v>
      </c>
      <c r="AI10" s="172" t="e">
        <f t="shared" si="20"/>
        <v>#VALUE!</v>
      </c>
      <c r="AJ10" s="172" t="e">
        <f t="shared" si="21"/>
        <v>#VALUE!</v>
      </c>
      <c r="AK10" s="172" t="e">
        <f t="shared" si="22"/>
        <v>#VALUE!</v>
      </c>
      <c r="AL10" s="172">
        <f t="shared" si="23"/>
        <v>0</v>
      </c>
    </row>
    <row r="11" spans="1:38" ht="23.25" customHeight="1" x14ac:dyDescent="0.15">
      <c r="A11" s="206">
        <f t="shared" si="24"/>
        <v>4</v>
      </c>
      <c r="B11" s="183"/>
      <c r="C11" s="184"/>
      <c r="D11" s="200" t="str">
        <f t="shared" si="25"/>
        <v/>
      </c>
      <c r="E11" s="198" t="str">
        <f t="shared" si="0"/>
        <v/>
      </c>
      <c r="F11" s="211" t="str">
        <f t="shared" si="26"/>
        <v/>
      </c>
      <c r="G11" s="190" t="str">
        <f t="shared" si="27"/>
        <v/>
      </c>
      <c r="H11" s="199" t="str">
        <f t="shared" si="4"/>
        <v/>
      </c>
      <c r="I11" s="191"/>
      <c r="J11" s="192">
        <f t="shared" si="1"/>
        <v>0</v>
      </c>
      <c r="K11" s="192">
        <f t="shared" si="5"/>
        <v>0</v>
      </c>
      <c r="L11" s="192">
        <f t="shared" si="6"/>
        <v>0</v>
      </c>
      <c r="M11" s="193">
        <f t="shared" si="7"/>
        <v>0</v>
      </c>
      <c r="N11" s="194">
        <f t="shared" si="8"/>
        <v>0</v>
      </c>
      <c r="O11" s="194">
        <f t="shared" si="9"/>
        <v>0</v>
      </c>
      <c r="P11" s="195">
        <f t="shared" si="10"/>
        <v>0</v>
      </c>
      <c r="Q11" s="195">
        <f t="shared" si="11"/>
        <v>0</v>
      </c>
      <c r="S11" s="178">
        <f t="shared" si="2"/>
        <v>0</v>
      </c>
      <c r="T11" s="217">
        <f t="shared" si="3"/>
        <v>0</v>
      </c>
      <c r="V11" s="123"/>
      <c r="W11" s="123"/>
      <c r="X11" s="123"/>
      <c r="Y11" s="123"/>
      <c r="AA11" s="172" t="e">
        <f t="shared" si="12"/>
        <v>#VALUE!</v>
      </c>
      <c r="AB11" s="172" t="e">
        <f t="shared" si="13"/>
        <v>#VALUE!</v>
      </c>
      <c r="AC11" s="173" t="e">
        <f t="shared" ca="1" si="14"/>
        <v>#VALUE!</v>
      </c>
      <c r="AD11" s="174">
        <f t="shared" ca="1" si="15"/>
        <v>44387</v>
      </c>
      <c r="AE11" s="173" t="e">
        <f t="shared" ca="1" si="16"/>
        <v>#VALUE!</v>
      </c>
      <c r="AF11" s="172" t="e">
        <f t="shared" si="17"/>
        <v>#VALUE!</v>
      </c>
      <c r="AG11" s="172" t="e">
        <f t="shared" si="18"/>
        <v>#VALUE!</v>
      </c>
      <c r="AH11" s="172" t="e">
        <f t="shared" si="19"/>
        <v>#VALUE!</v>
      </c>
      <c r="AI11" s="172" t="e">
        <f t="shared" si="20"/>
        <v>#VALUE!</v>
      </c>
      <c r="AJ11" s="172" t="e">
        <f t="shared" si="21"/>
        <v>#VALUE!</v>
      </c>
      <c r="AK11" s="172" t="e">
        <f t="shared" si="22"/>
        <v>#VALUE!</v>
      </c>
      <c r="AL11" s="172">
        <f t="shared" si="23"/>
        <v>0</v>
      </c>
    </row>
    <row r="12" spans="1:38" ht="23.25" customHeight="1" x14ac:dyDescent="0.15">
      <c r="A12" s="206">
        <f t="shared" si="24"/>
        <v>5</v>
      </c>
      <c r="B12" s="183"/>
      <c r="C12" s="184"/>
      <c r="D12" s="200" t="str">
        <f t="shared" si="25"/>
        <v/>
      </c>
      <c r="E12" s="198" t="str">
        <f t="shared" si="0"/>
        <v/>
      </c>
      <c r="F12" s="211" t="str">
        <f t="shared" si="26"/>
        <v/>
      </c>
      <c r="G12" s="190" t="str">
        <f t="shared" si="27"/>
        <v/>
      </c>
      <c r="H12" s="199" t="str">
        <f t="shared" si="4"/>
        <v/>
      </c>
      <c r="I12" s="191"/>
      <c r="J12" s="192">
        <f t="shared" si="1"/>
        <v>0</v>
      </c>
      <c r="K12" s="192">
        <f t="shared" si="5"/>
        <v>0</v>
      </c>
      <c r="L12" s="192">
        <f t="shared" si="6"/>
        <v>0</v>
      </c>
      <c r="M12" s="193">
        <f t="shared" si="7"/>
        <v>0</v>
      </c>
      <c r="N12" s="194">
        <f t="shared" si="8"/>
        <v>0</v>
      </c>
      <c r="O12" s="194">
        <f t="shared" si="9"/>
        <v>0</v>
      </c>
      <c r="P12" s="195">
        <f t="shared" si="10"/>
        <v>0</v>
      </c>
      <c r="Q12" s="195">
        <f t="shared" si="11"/>
        <v>0</v>
      </c>
      <c r="S12" s="178">
        <f t="shared" si="2"/>
        <v>0</v>
      </c>
      <c r="T12" s="217">
        <f t="shared" si="3"/>
        <v>0</v>
      </c>
      <c r="V12" s="123"/>
      <c r="W12" s="123"/>
      <c r="X12" s="123"/>
      <c r="Y12" s="123"/>
      <c r="AA12" s="172" t="e">
        <f t="shared" si="12"/>
        <v>#VALUE!</v>
      </c>
      <c r="AB12" s="172" t="e">
        <f t="shared" si="13"/>
        <v>#VALUE!</v>
      </c>
      <c r="AC12" s="173" t="e">
        <f t="shared" ca="1" si="14"/>
        <v>#VALUE!</v>
      </c>
      <c r="AD12" s="174">
        <f t="shared" ca="1" si="15"/>
        <v>44387</v>
      </c>
      <c r="AE12" s="173" t="e">
        <f t="shared" ca="1" si="16"/>
        <v>#VALUE!</v>
      </c>
      <c r="AF12" s="172" t="e">
        <f t="shared" si="17"/>
        <v>#VALUE!</v>
      </c>
      <c r="AG12" s="172" t="e">
        <f t="shared" si="18"/>
        <v>#VALUE!</v>
      </c>
      <c r="AH12" s="172" t="e">
        <f t="shared" si="19"/>
        <v>#VALUE!</v>
      </c>
      <c r="AI12" s="172" t="e">
        <f t="shared" si="20"/>
        <v>#VALUE!</v>
      </c>
      <c r="AJ12" s="172" t="e">
        <f t="shared" si="21"/>
        <v>#VALUE!</v>
      </c>
      <c r="AK12" s="172" t="e">
        <f t="shared" si="22"/>
        <v>#VALUE!</v>
      </c>
      <c r="AL12" s="172">
        <f t="shared" si="23"/>
        <v>0</v>
      </c>
    </row>
    <row r="13" spans="1:38" ht="23.25" customHeight="1" x14ac:dyDescent="0.15">
      <c r="A13" s="206">
        <f t="shared" si="24"/>
        <v>6</v>
      </c>
      <c r="B13" s="183"/>
      <c r="C13" s="184"/>
      <c r="D13" s="200" t="str">
        <f t="shared" si="25"/>
        <v/>
      </c>
      <c r="E13" s="198" t="str">
        <f t="shared" si="0"/>
        <v/>
      </c>
      <c r="F13" s="211" t="str">
        <f t="shared" si="26"/>
        <v/>
      </c>
      <c r="G13" s="190" t="str">
        <f t="shared" si="27"/>
        <v/>
      </c>
      <c r="H13" s="199" t="str">
        <f t="shared" si="4"/>
        <v/>
      </c>
      <c r="I13" s="191"/>
      <c r="J13" s="192">
        <f t="shared" si="1"/>
        <v>0</v>
      </c>
      <c r="K13" s="192">
        <f t="shared" si="5"/>
        <v>0</v>
      </c>
      <c r="L13" s="192">
        <f t="shared" si="6"/>
        <v>0</v>
      </c>
      <c r="M13" s="193">
        <f t="shared" si="7"/>
        <v>0</v>
      </c>
      <c r="N13" s="194">
        <f t="shared" si="8"/>
        <v>0</v>
      </c>
      <c r="O13" s="194">
        <f t="shared" si="9"/>
        <v>0</v>
      </c>
      <c r="P13" s="195">
        <f t="shared" si="10"/>
        <v>0</v>
      </c>
      <c r="Q13" s="195">
        <f t="shared" si="11"/>
        <v>0</v>
      </c>
      <c r="S13" s="178">
        <f t="shared" si="2"/>
        <v>0</v>
      </c>
      <c r="T13" s="217">
        <f t="shared" si="3"/>
        <v>0</v>
      </c>
      <c r="V13" s="123"/>
      <c r="W13" s="123"/>
      <c r="X13" s="123"/>
      <c r="Y13" s="123"/>
      <c r="AA13" s="172" t="e">
        <f t="shared" si="12"/>
        <v>#VALUE!</v>
      </c>
      <c r="AB13" s="172" t="e">
        <f t="shared" si="13"/>
        <v>#VALUE!</v>
      </c>
      <c r="AC13" s="173" t="e">
        <f t="shared" ca="1" si="14"/>
        <v>#VALUE!</v>
      </c>
      <c r="AD13" s="174">
        <f t="shared" ca="1" si="15"/>
        <v>44387</v>
      </c>
      <c r="AE13" s="173" t="e">
        <f t="shared" ca="1" si="16"/>
        <v>#VALUE!</v>
      </c>
      <c r="AF13" s="172" t="e">
        <f t="shared" si="17"/>
        <v>#VALUE!</v>
      </c>
      <c r="AG13" s="172" t="e">
        <f t="shared" si="18"/>
        <v>#VALUE!</v>
      </c>
      <c r="AH13" s="172" t="e">
        <f t="shared" si="19"/>
        <v>#VALUE!</v>
      </c>
      <c r="AI13" s="172" t="e">
        <f t="shared" si="20"/>
        <v>#VALUE!</v>
      </c>
      <c r="AJ13" s="172" t="e">
        <f t="shared" si="21"/>
        <v>#VALUE!</v>
      </c>
      <c r="AK13" s="172" t="e">
        <f t="shared" si="22"/>
        <v>#VALUE!</v>
      </c>
      <c r="AL13" s="172">
        <f t="shared" si="23"/>
        <v>0</v>
      </c>
    </row>
    <row r="14" spans="1:38" ht="23.25" customHeight="1" x14ac:dyDescent="0.15">
      <c r="A14" s="206">
        <f t="shared" si="24"/>
        <v>7</v>
      </c>
      <c r="B14" s="183"/>
      <c r="C14" s="184"/>
      <c r="D14" s="200" t="str">
        <f t="shared" si="25"/>
        <v/>
      </c>
      <c r="E14" s="198" t="str">
        <f t="shared" si="0"/>
        <v/>
      </c>
      <c r="F14" s="211" t="str">
        <f t="shared" si="26"/>
        <v/>
      </c>
      <c r="G14" s="190" t="str">
        <f t="shared" si="27"/>
        <v/>
      </c>
      <c r="H14" s="199" t="str">
        <f t="shared" si="4"/>
        <v/>
      </c>
      <c r="I14" s="191"/>
      <c r="J14" s="192">
        <f t="shared" si="1"/>
        <v>0</v>
      </c>
      <c r="K14" s="192">
        <f t="shared" si="5"/>
        <v>0</v>
      </c>
      <c r="L14" s="192">
        <f t="shared" si="6"/>
        <v>0</v>
      </c>
      <c r="M14" s="193">
        <f t="shared" si="7"/>
        <v>0</v>
      </c>
      <c r="N14" s="194">
        <f t="shared" si="8"/>
        <v>0</v>
      </c>
      <c r="O14" s="194">
        <f t="shared" si="9"/>
        <v>0</v>
      </c>
      <c r="P14" s="195">
        <f t="shared" si="10"/>
        <v>0</v>
      </c>
      <c r="Q14" s="195">
        <f t="shared" si="11"/>
        <v>0</v>
      </c>
      <c r="S14" s="178">
        <f t="shared" si="2"/>
        <v>0</v>
      </c>
      <c r="T14" s="217">
        <f t="shared" si="3"/>
        <v>0</v>
      </c>
      <c r="V14" s="123"/>
      <c r="W14" s="123"/>
      <c r="X14" s="123"/>
      <c r="Y14" s="123"/>
      <c r="AA14" s="172" t="e">
        <f t="shared" si="12"/>
        <v>#VALUE!</v>
      </c>
      <c r="AB14" s="172" t="e">
        <f t="shared" si="13"/>
        <v>#VALUE!</v>
      </c>
      <c r="AC14" s="173" t="e">
        <f t="shared" ca="1" si="14"/>
        <v>#VALUE!</v>
      </c>
      <c r="AD14" s="174">
        <f t="shared" ca="1" si="15"/>
        <v>44387</v>
      </c>
      <c r="AE14" s="173" t="e">
        <f t="shared" ca="1" si="16"/>
        <v>#VALUE!</v>
      </c>
      <c r="AF14" s="172" t="e">
        <f t="shared" si="17"/>
        <v>#VALUE!</v>
      </c>
      <c r="AG14" s="172" t="e">
        <f t="shared" si="18"/>
        <v>#VALUE!</v>
      </c>
      <c r="AH14" s="172" t="e">
        <f t="shared" si="19"/>
        <v>#VALUE!</v>
      </c>
      <c r="AI14" s="172" t="e">
        <f t="shared" si="20"/>
        <v>#VALUE!</v>
      </c>
      <c r="AJ14" s="172" t="e">
        <f t="shared" si="21"/>
        <v>#VALUE!</v>
      </c>
      <c r="AK14" s="172" t="e">
        <f t="shared" si="22"/>
        <v>#VALUE!</v>
      </c>
      <c r="AL14" s="172">
        <f t="shared" si="23"/>
        <v>0</v>
      </c>
    </row>
    <row r="15" spans="1:38" ht="23.25" customHeight="1" x14ac:dyDescent="0.15">
      <c r="A15" s="206">
        <f t="shared" si="24"/>
        <v>8</v>
      </c>
      <c r="B15" s="183"/>
      <c r="C15" s="184"/>
      <c r="D15" s="200" t="str">
        <f t="shared" si="25"/>
        <v/>
      </c>
      <c r="E15" s="198" t="str">
        <f t="shared" si="0"/>
        <v/>
      </c>
      <c r="F15" s="211" t="str">
        <f t="shared" si="26"/>
        <v/>
      </c>
      <c r="G15" s="190" t="str">
        <f t="shared" si="27"/>
        <v/>
      </c>
      <c r="H15" s="199" t="str">
        <f t="shared" si="4"/>
        <v/>
      </c>
      <c r="I15" s="191"/>
      <c r="J15" s="192">
        <f t="shared" si="1"/>
        <v>0</v>
      </c>
      <c r="K15" s="192">
        <f t="shared" si="5"/>
        <v>0</v>
      </c>
      <c r="L15" s="192">
        <f t="shared" si="6"/>
        <v>0</v>
      </c>
      <c r="M15" s="193">
        <f t="shared" si="7"/>
        <v>0</v>
      </c>
      <c r="N15" s="194">
        <f t="shared" si="8"/>
        <v>0</v>
      </c>
      <c r="O15" s="194">
        <f t="shared" si="9"/>
        <v>0</v>
      </c>
      <c r="P15" s="195">
        <f t="shared" si="10"/>
        <v>0</v>
      </c>
      <c r="Q15" s="195">
        <f t="shared" si="11"/>
        <v>0</v>
      </c>
      <c r="S15" s="178">
        <f t="shared" si="2"/>
        <v>0</v>
      </c>
      <c r="T15" s="217">
        <f t="shared" si="3"/>
        <v>0</v>
      </c>
      <c r="V15" s="123"/>
      <c r="W15" s="123"/>
      <c r="X15" s="123"/>
      <c r="Y15" s="123"/>
      <c r="AA15" s="172" t="e">
        <f t="shared" si="12"/>
        <v>#VALUE!</v>
      </c>
      <c r="AB15" s="172" t="e">
        <f t="shared" si="13"/>
        <v>#VALUE!</v>
      </c>
      <c r="AC15" s="173" t="e">
        <f t="shared" ca="1" si="14"/>
        <v>#VALUE!</v>
      </c>
      <c r="AD15" s="174">
        <f t="shared" ca="1" si="15"/>
        <v>44387</v>
      </c>
      <c r="AE15" s="173" t="e">
        <f t="shared" ca="1" si="16"/>
        <v>#VALUE!</v>
      </c>
      <c r="AF15" s="172" t="e">
        <f t="shared" si="17"/>
        <v>#VALUE!</v>
      </c>
      <c r="AG15" s="172" t="e">
        <f t="shared" si="18"/>
        <v>#VALUE!</v>
      </c>
      <c r="AH15" s="172" t="e">
        <f t="shared" si="19"/>
        <v>#VALUE!</v>
      </c>
      <c r="AI15" s="172" t="e">
        <f t="shared" si="20"/>
        <v>#VALUE!</v>
      </c>
      <c r="AJ15" s="172" t="e">
        <f t="shared" si="21"/>
        <v>#VALUE!</v>
      </c>
      <c r="AK15" s="172" t="e">
        <f t="shared" si="22"/>
        <v>#VALUE!</v>
      </c>
      <c r="AL15" s="172">
        <f t="shared" si="23"/>
        <v>0</v>
      </c>
    </row>
    <row r="16" spans="1:38" ht="23.25" customHeight="1" x14ac:dyDescent="0.15">
      <c r="A16" s="206">
        <f t="shared" si="24"/>
        <v>9</v>
      </c>
      <c r="B16" s="183"/>
      <c r="C16" s="184"/>
      <c r="D16" s="200" t="str">
        <f t="shared" si="25"/>
        <v/>
      </c>
      <c r="E16" s="198" t="str">
        <f t="shared" si="0"/>
        <v/>
      </c>
      <c r="F16" s="211" t="str">
        <f t="shared" si="26"/>
        <v/>
      </c>
      <c r="G16" s="190" t="str">
        <f t="shared" si="27"/>
        <v/>
      </c>
      <c r="H16" s="199" t="str">
        <f t="shared" si="4"/>
        <v/>
      </c>
      <c r="I16" s="191"/>
      <c r="J16" s="192">
        <f t="shared" si="1"/>
        <v>0</v>
      </c>
      <c r="K16" s="192">
        <f t="shared" si="5"/>
        <v>0</v>
      </c>
      <c r="L16" s="192">
        <f t="shared" si="6"/>
        <v>0</v>
      </c>
      <c r="M16" s="193">
        <f t="shared" si="7"/>
        <v>0</v>
      </c>
      <c r="N16" s="194">
        <f t="shared" si="8"/>
        <v>0</v>
      </c>
      <c r="O16" s="194">
        <f t="shared" si="9"/>
        <v>0</v>
      </c>
      <c r="P16" s="195">
        <f t="shared" si="10"/>
        <v>0</v>
      </c>
      <c r="Q16" s="195">
        <f t="shared" si="11"/>
        <v>0</v>
      </c>
      <c r="S16" s="178">
        <f t="shared" si="2"/>
        <v>0</v>
      </c>
      <c r="T16" s="217">
        <f t="shared" si="3"/>
        <v>0</v>
      </c>
      <c r="V16" s="123"/>
      <c r="W16" s="123"/>
      <c r="X16" s="123"/>
      <c r="Y16" s="123"/>
      <c r="AA16" s="172" t="e">
        <f t="shared" si="12"/>
        <v>#VALUE!</v>
      </c>
      <c r="AB16" s="172" t="e">
        <f t="shared" si="13"/>
        <v>#VALUE!</v>
      </c>
      <c r="AC16" s="173" t="e">
        <f t="shared" ca="1" si="14"/>
        <v>#VALUE!</v>
      </c>
      <c r="AD16" s="174">
        <f t="shared" ca="1" si="15"/>
        <v>44387</v>
      </c>
      <c r="AE16" s="173" t="e">
        <f t="shared" ca="1" si="16"/>
        <v>#VALUE!</v>
      </c>
      <c r="AF16" s="172" t="e">
        <f t="shared" si="17"/>
        <v>#VALUE!</v>
      </c>
      <c r="AG16" s="172" t="e">
        <f t="shared" si="18"/>
        <v>#VALUE!</v>
      </c>
      <c r="AH16" s="172" t="e">
        <f t="shared" si="19"/>
        <v>#VALUE!</v>
      </c>
      <c r="AI16" s="172" t="e">
        <f t="shared" si="20"/>
        <v>#VALUE!</v>
      </c>
      <c r="AJ16" s="172" t="e">
        <f t="shared" si="21"/>
        <v>#VALUE!</v>
      </c>
      <c r="AK16" s="172" t="e">
        <f t="shared" si="22"/>
        <v>#VALUE!</v>
      </c>
      <c r="AL16" s="172">
        <f t="shared" si="23"/>
        <v>0</v>
      </c>
    </row>
    <row r="17" spans="1:38" ht="23.25" customHeight="1" x14ac:dyDescent="0.15">
      <c r="A17" s="206">
        <f t="shared" si="24"/>
        <v>10</v>
      </c>
      <c r="B17" s="183"/>
      <c r="C17" s="184"/>
      <c r="D17" s="200" t="str">
        <f t="shared" si="25"/>
        <v/>
      </c>
      <c r="E17" s="198" t="str">
        <f t="shared" si="0"/>
        <v/>
      </c>
      <c r="F17" s="211" t="str">
        <f t="shared" si="26"/>
        <v/>
      </c>
      <c r="G17" s="190" t="str">
        <f t="shared" si="27"/>
        <v/>
      </c>
      <c r="H17" s="199" t="str">
        <f t="shared" si="4"/>
        <v/>
      </c>
      <c r="I17" s="191"/>
      <c r="J17" s="192">
        <f t="shared" si="1"/>
        <v>0</v>
      </c>
      <c r="K17" s="192">
        <f t="shared" si="5"/>
        <v>0</v>
      </c>
      <c r="L17" s="192">
        <f t="shared" si="6"/>
        <v>0</v>
      </c>
      <c r="M17" s="193">
        <f t="shared" si="7"/>
        <v>0</v>
      </c>
      <c r="N17" s="194">
        <f t="shared" si="8"/>
        <v>0</v>
      </c>
      <c r="O17" s="194">
        <f t="shared" si="9"/>
        <v>0</v>
      </c>
      <c r="P17" s="195">
        <f t="shared" si="10"/>
        <v>0</v>
      </c>
      <c r="Q17" s="195">
        <f t="shared" si="11"/>
        <v>0</v>
      </c>
      <c r="S17" s="178">
        <f t="shared" si="2"/>
        <v>0</v>
      </c>
      <c r="T17" s="217">
        <f t="shared" si="3"/>
        <v>0</v>
      </c>
      <c r="V17" s="123"/>
      <c r="W17" s="123"/>
      <c r="X17" s="123"/>
      <c r="Y17" s="123"/>
      <c r="AA17" s="172" t="e">
        <f t="shared" si="12"/>
        <v>#VALUE!</v>
      </c>
      <c r="AB17" s="172" t="e">
        <f t="shared" si="13"/>
        <v>#VALUE!</v>
      </c>
      <c r="AC17" s="173" t="e">
        <f t="shared" ca="1" si="14"/>
        <v>#VALUE!</v>
      </c>
      <c r="AD17" s="174">
        <f t="shared" ca="1" si="15"/>
        <v>44387</v>
      </c>
      <c r="AE17" s="173" t="e">
        <f t="shared" ca="1" si="16"/>
        <v>#VALUE!</v>
      </c>
      <c r="AF17" s="172" t="e">
        <f t="shared" si="17"/>
        <v>#VALUE!</v>
      </c>
      <c r="AG17" s="172" t="e">
        <f t="shared" si="18"/>
        <v>#VALUE!</v>
      </c>
      <c r="AH17" s="172" t="e">
        <f t="shared" si="19"/>
        <v>#VALUE!</v>
      </c>
      <c r="AI17" s="172" t="e">
        <f t="shared" si="20"/>
        <v>#VALUE!</v>
      </c>
      <c r="AJ17" s="172" t="e">
        <f t="shared" si="21"/>
        <v>#VALUE!</v>
      </c>
      <c r="AK17" s="172" t="e">
        <f t="shared" si="22"/>
        <v>#VALUE!</v>
      </c>
      <c r="AL17" s="172">
        <f t="shared" si="23"/>
        <v>0</v>
      </c>
    </row>
    <row r="18" spans="1:38" ht="23.25" customHeight="1" x14ac:dyDescent="0.15">
      <c r="A18" s="206">
        <f t="shared" si="24"/>
        <v>11</v>
      </c>
      <c r="B18" s="183"/>
      <c r="C18" s="184"/>
      <c r="D18" s="200" t="str">
        <f t="shared" si="25"/>
        <v/>
      </c>
      <c r="E18" s="198" t="str">
        <f t="shared" si="0"/>
        <v/>
      </c>
      <c r="F18" s="211" t="str">
        <f t="shared" si="26"/>
        <v/>
      </c>
      <c r="G18" s="190" t="str">
        <f t="shared" si="27"/>
        <v/>
      </c>
      <c r="H18" s="199" t="str">
        <f t="shared" si="4"/>
        <v/>
      </c>
      <c r="I18" s="191"/>
      <c r="J18" s="192">
        <f t="shared" si="1"/>
        <v>0</v>
      </c>
      <c r="K18" s="192">
        <f t="shared" si="5"/>
        <v>0</v>
      </c>
      <c r="L18" s="192">
        <f t="shared" si="6"/>
        <v>0</v>
      </c>
      <c r="M18" s="193">
        <f t="shared" si="7"/>
        <v>0</v>
      </c>
      <c r="N18" s="194">
        <f t="shared" si="8"/>
        <v>0</v>
      </c>
      <c r="O18" s="194">
        <f t="shared" si="9"/>
        <v>0</v>
      </c>
      <c r="P18" s="195">
        <f t="shared" si="10"/>
        <v>0</v>
      </c>
      <c r="Q18" s="195">
        <f t="shared" si="11"/>
        <v>0</v>
      </c>
      <c r="S18" s="178">
        <f t="shared" si="2"/>
        <v>0</v>
      </c>
      <c r="T18" s="217">
        <f t="shared" si="3"/>
        <v>0</v>
      </c>
      <c r="V18" s="123"/>
      <c r="W18" s="123"/>
      <c r="X18" s="123"/>
      <c r="Y18" s="123"/>
      <c r="AA18" s="172" t="e">
        <f t="shared" si="12"/>
        <v>#VALUE!</v>
      </c>
      <c r="AB18" s="172" t="e">
        <f t="shared" si="13"/>
        <v>#VALUE!</v>
      </c>
      <c r="AC18" s="173" t="e">
        <f t="shared" ca="1" si="14"/>
        <v>#VALUE!</v>
      </c>
      <c r="AD18" s="174">
        <f t="shared" ca="1" si="15"/>
        <v>44387</v>
      </c>
      <c r="AE18" s="173" t="e">
        <f t="shared" ca="1" si="16"/>
        <v>#VALUE!</v>
      </c>
      <c r="AF18" s="172" t="e">
        <f t="shared" si="17"/>
        <v>#VALUE!</v>
      </c>
      <c r="AG18" s="172" t="e">
        <f t="shared" si="18"/>
        <v>#VALUE!</v>
      </c>
      <c r="AH18" s="172" t="e">
        <f t="shared" si="19"/>
        <v>#VALUE!</v>
      </c>
      <c r="AI18" s="172" t="e">
        <f t="shared" si="20"/>
        <v>#VALUE!</v>
      </c>
      <c r="AJ18" s="172" t="e">
        <f t="shared" si="21"/>
        <v>#VALUE!</v>
      </c>
      <c r="AK18" s="172" t="e">
        <f t="shared" si="22"/>
        <v>#VALUE!</v>
      </c>
      <c r="AL18" s="172">
        <f t="shared" si="23"/>
        <v>0</v>
      </c>
    </row>
    <row r="19" spans="1:38" ht="23.25" customHeight="1" x14ac:dyDescent="0.15">
      <c r="A19" s="206">
        <f t="shared" si="24"/>
        <v>12</v>
      </c>
      <c r="B19" s="183"/>
      <c r="C19" s="184"/>
      <c r="D19" s="200" t="str">
        <f t="shared" si="25"/>
        <v/>
      </c>
      <c r="E19" s="198" t="str">
        <f t="shared" si="0"/>
        <v/>
      </c>
      <c r="F19" s="211" t="str">
        <f t="shared" si="26"/>
        <v/>
      </c>
      <c r="G19" s="190" t="str">
        <f t="shared" si="27"/>
        <v/>
      </c>
      <c r="H19" s="199" t="str">
        <f t="shared" si="4"/>
        <v/>
      </c>
      <c r="I19" s="191"/>
      <c r="J19" s="192">
        <f t="shared" si="1"/>
        <v>0</v>
      </c>
      <c r="K19" s="192">
        <f t="shared" si="5"/>
        <v>0</v>
      </c>
      <c r="L19" s="192">
        <f t="shared" si="6"/>
        <v>0</v>
      </c>
      <c r="M19" s="193">
        <f t="shared" si="7"/>
        <v>0</v>
      </c>
      <c r="N19" s="194">
        <f t="shared" si="8"/>
        <v>0</v>
      </c>
      <c r="O19" s="194">
        <f t="shared" si="9"/>
        <v>0</v>
      </c>
      <c r="P19" s="195">
        <f t="shared" si="10"/>
        <v>0</v>
      </c>
      <c r="Q19" s="195">
        <f t="shared" si="11"/>
        <v>0</v>
      </c>
      <c r="S19" s="178">
        <f t="shared" si="2"/>
        <v>0</v>
      </c>
      <c r="T19" s="217">
        <f t="shared" si="3"/>
        <v>0</v>
      </c>
      <c r="V19" s="123"/>
      <c r="W19" s="123"/>
      <c r="X19" s="123"/>
      <c r="Y19" s="123"/>
      <c r="AA19" s="172" t="e">
        <f t="shared" si="12"/>
        <v>#VALUE!</v>
      </c>
      <c r="AB19" s="172" t="e">
        <f t="shared" si="13"/>
        <v>#VALUE!</v>
      </c>
      <c r="AC19" s="173" t="e">
        <f t="shared" ca="1" si="14"/>
        <v>#VALUE!</v>
      </c>
      <c r="AD19" s="174">
        <f t="shared" ca="1" si="15"/>
        <v>44387</v>
      </c>
      <c r="AE19" s="173" t="e">
        <f t="shared" ca="1" si="16"/>
        <v>#VALUE!</v>
      </c>
      <c r="AF19" s="172" t="e">
        <f t="shared" si="17"/>
        <v>#VALUE!</v>
      </c>
      <c r="AG19" s="172" t="e">
        <f t="shared" si="18"/>
        <v>#VALUE!</v>
      </c>
      <c r="AH19" s="172" t="e">
        <f t="shared" si="19"/>
        <v>#VALUE!</v>
      </c>
      <c r="AI19" s="172" t="e">
        <f t="shared" si="20"/>
        <v>#VALUE!</v>
      </c>
      <c r="AJ19" s="172" t="e">
        <f t="shared" si="21"/>
        <v>#VALUE!</v>
      </c>
      <c r="AK19" s="172" t="e">
        <f t="shared" si="22"/>
        <v>#VALUE!</v>
      </c>
      <c r="AL19" s="172">
        <f t="shared" si="23"/>
        <v>0</v>
      </c>
    </row>
    <row r="20" spans="1:38" ht="23.25" customHeight="1" x14ac:dyDescent="0.15">
      <c r="A20" s="206">
        <f t="shared" si="24"/>
        <v>13</v>
      </c>
      <c r="B20" s="183"/>
      <c r="C20" s="184"/>
      <c r="D20" s="200" t="str">
        <f t="shared" si="25"/>
        <v/>
      </c>
      <c r="E20" s="198" t="str">
        <f t="shared" si="0"/>
        <v/>
      </c>
      <c r="F20" s="211" t="str">
        <f t="shared" si="26"/>
        <v/>
      </c>
      <c r="G20" s="190" t="str">
        <f t="shared" si="27"/>
        <v/>
      </c>
      <c r="H20" s="199" t="str">
        <f t="shared" si="4"/>
        <v/>
      </c>
      <c r="I20" s="191"/>
      <c r="J20" s="192">
        <f t="shared" si="1"/>
        <v>0</v>
      </c>
      <c r="K20" s="192">
        <f t="shared" si="5"/>
        <v>0</v>
      </c>
      <c r="L20" s="192">
        <f t="shared" si="6"/>
        <v>0</v>
      </c>
      <c r="M20" s="193">
        <f t="shared" si="7"/>
        <v>0</v>
      </c>
      <c r="N20" s="194">
        <f t="shared" si="8"/>
        <v>0</v>
      </c>
      <c r="O20" s="194">
        <f t="shared" si="9"/>
        <v>0</v>
      </c>
      <c r="P20" s="195">
        <f t="shared" si="10"/>
        <v>0</v>
      </c>
      <c r="Q20" s="195">
        <f t="shared" si="11"/>
        <v>0</v>
      </c>
      <c r="S20" s="178">
        <f t="shared" si="2"/>
        <v>0</v>
      </c>
      <c r="T20" s="217">
        <f t="shared" si="3"/>
        <v>0</v>
      </c>
      <c r="V20" s="123"/>
      <c r="W20" s="123"/>
      <c r="X20" s="123"/>
      <c r="Y20" s="123"/>
      <c r="AA20" s="172" t="e">
        <f t="shared" si="12"/>
        <v>#VALUE!</v>
      </c>
      <c r="AB20" s="172" t="e">
        <f t="shared" si="13"/>
        <v>#VALUE!</v>
      </c>
      <c r="AC20" s="173" t="e">
        <f t="shared" ca="1" si="14"/>
        <v>#VALUE!</v>
      </c>
      <c r="AD20" s="174">
        <f t="shared" ca="1" si="15"/>
        <v>44387</v>
      </c>
      <c r="AE20" s="173" t="e">
        <f t="shared" ca="1" si="16"/>
        <v>#VALUE!</v>
      </c>
      <c r="AF20" s="172" t="e">
        <f t="shared" si="17"/>
        <v>#VALUE!</v>
      </c>
      <c r="AG20" s="172" t="e">
        <f t="shared" si="18"/>
        <v>#VALUE!</v>
      </c>
      <c r="AH20" s="172" t="e">
        <f t="shared" si="19"/>
        <v>#VALUE!</v>
      </c>
      <c r="AI20" s="172" t="e">
        <f t="shared" si="20"/>
        <v>#VALUE!</v>
      </c>
      <c r="AJ20" s="172" t="e">
        <f t="shared" si="21"/>
        <v>#VALUE!</v>
      </c>
      <c r="AK20" s="172" t="e">
        <f t="shared" si="22"/>
        <v>#VALUE!</v>
      </c>
      <c r="AL20" s="172">
        <f t="shared" si="23"/>
        <v>0</v>
      </c>
    </row>
    <row r="21" spans="1:38" ht="23.25" customHeight="1" x14ac:dyDescent="0.15">
      <c r="A21" s="206">
        <f t="shared" si="24"/>
        <v>14</v>
      </c>
      <c r="B21" s="183"/>
      <c r="C21" s="184"/>
      <c r="D21" s="200" t="str">
        <f t="shared" si="25"/>
        <v/>
      </c>
      <c r="E21" s="198" t="str">
        <f t="shared" si="0"/>
        <v/>
      </c>
      <c r="F21" s="211" t="str">
        <f t="shared" si="26"/>
        <v/>
      </c>
      <c r="G21" s="190" t="str">
        <f t="shared" si="27"/>
        <v/>
      </c>
      <c r="H21" s="199" t="str">
        <f t="shared" si="4"/>
        <v/>
      </c>
      <c r="I21" s="191"/>
      <c r="J21" s="192">
        <f t="shared" si="1"/>
        <v>0</v>
      </c>
      <c r="K21" s="192">
        <f t="shared" si="5"/>
        <v>0</v>
      </c>
      <c r="L21" s="192">
        <f t="shared" si="6"/>
        <v>0</v>
      </c>
      <c r="M21" s="193">
        <f t="shared" si="7"/>
        <v>0</v>
      </c>
      <c r="N21" s="194">
        <f t="shared" si="8"/>
        <v>0</v>
      </c>
      <c r="O21" s="194">
        <f t="shared" si="9"/>
        <v>0</v>
      </c>
      <c r="P21" s="195">
        <f t="shared" si="10"/>
        <v>0</v>
      </c>
      <c r="Q21" s="195">
        <f t="shared" si="11"/>
        <v>0</v>
      </c>
      <c r="S21" s="178">
        <f t="shared" si="2"/>
        <v>0</v>
      </c>
      <c r="T21" s="217">
        <f t="shared" si="3"/>
        <v>0</v>
      </c>
      <c r="V21" s="123"/>
      <c r="W21" s="123"/>
      <c r="X21" s="123"/>
      <c r="Y21" s="123"/>
      <c r="AA21" s="172" t="e">
        <f t="shared" si="12"/>
        <v>#VALUE!</v>
      </c>
      <c r="AB21" s="172" t="e">
        <f t="shared" si="13"/>
        <v>#VALUE!</v>
      </c>
      <c r="AC21" s="173" t="e">
        <f t="shared" ca="1" si="14"/>
        <v>#VALUE!</v>
      </c>
      <c r="AD21" s="174">
        <f t="shared" ca="1" si="15"/>
        <v>44387</v>
      </c>
      <c r="AE21" s="173" t="e">
        <f t="shared" ca="1" si="16"/>
        <v>#VALUE!</v>
      </c>
      <c r="AF21" s="172" t="e">
        <f t="shared" si="17"/>
        <v>#VALUE!</v>
      </c>
      <c r="AG21" s="172" t="e">
        <f t="shared" si="18"/>
        <v>#VALUE!</v>
      </c>
      <c r="AH21" s="172" t="e">
        <f t="shared" si="19"/>
        <v>#VALUE!</v>
      </c>
      <c r="AI21" s="172" t="e">
        <f t="shared" si="20"/>
        <v>#VALUE!</v>
      </c>
      <c r="AJ21" s="172" t="e">
        <f t="shared" si="21"/>
        <v>#VALUE!</v>
      </c>
      <c r="AK21" s="172" t="e">
        <f t="shared" si="22"/>
        <v>#VALUE!</v>
      </c>
      <c r="AL21" s="172">
        <f t="shared" si="23"/>
        <v>0</v>
      </c>
    </row>
    <row r="22" spans="1:38" ht="23.25" customHeight="1" x14ac:dyDescent="0.15">
      <c r="A22" s="206">
        <f t="shared" si="24"/>
        <v>15</v>
      </c>
      <c r="B22" s="183"/>
      <c r="C22" s="184"/>
      <c r="D22" s="200" t="str">
        <f t="shared" si="25"/>
        <v/>
      </c>
      <c r="E22" s="198" t="str">
        <f t="shared" si="0"/>
        <v/>
      </c>
      <c r="F22" s="211" t="str">
        <f t="shared" si="26"/>
        <v/>
      </c>
      <c r="G22" s="190" t="str">
        <f t="shared" si="27"/>
        <v/>
      </c>
      <c r="H22" s="199" t="str">
        <f t="shared" si="4"/>
        <v/>
      </c>
      <c r="I22" s="191"/>
      <c r="J22" s="192">
        <f t="shared" si="1"/>
        <v>0</v>
      </c>
      <c r="K22" s="192">
        <f t="shared" si="5"/>
        <v>0</v>
      </c>
      <c r="L22" s="192">
        <f t="shared" si="6"/>
        <v>0</v>
      </c>
      <c r="M22" s="193">
        <f t="shared" si="7"/>
        <v>0</v>
      </c>
      <c r="N22" s="194">
        <f t="shared" si="8"/>
        <v>0</v>
      </c>
      <c r="O22" s="194">
        <f t="shared" si="9"/>
        <v>0</v>
      </c>
      <c r="P22" s="195">
        <f t="shared" si="10"/>
        <v>0</v>
      </c>
      <c r="Q22" s="195">
        <f t="shared" si="11"/>
        <v>0</v>
      </c>
      <c r="S22" s="178">
        <f t="shared" si="2"/>
        <v>0</v>
      </c>
      <c r="T22" s="217">
        <f t="shared" si="3"/>
        <v>0</v>
      </c>
      <c r="V22" s="123"/>
      <c r="W22" s="123"/>
      <c r="X22" s="123"/>
      <c r="Y22" s="123"/>
      <c r="AA22" s="172" t="e">
        <f t="shared" si="12"/>
        <v>#VALUE!</v>
      </c>
      <c r="AB22" s="172" t="e">
        <f t="shared" si="13"/>
        <v>#VALUE!</v>
      </c>
      <c r="AC22" s="173" t="e">
        <f t="shared" ca="1" si="14"/>
        <v>#VALUE!</v>
      </c>
      <c r="AD22" s="174">
        <f t="shared" ca="1" si="15"/>
        <v>44387</v>
      </c>
      <c r="AE22" s="173" t="e">
        <f t="shared" ca="1" si="16"/>
        <v>#VALUE!</v>
      </c>
      <c r="AF22" s="172" t="e">
        <f t="shared" si="17"/>
        <v>#VALUE!</v>
      </c>
      <c r="AG22" s="172" t="e">
        <f t="shared" si="18"/>
        <v>#VALUE!</v>
      </c>
      <c r="AH22" s="172" t="e">
        <f t="shared" si="19"/>
        <v>#VALUE!</v>
      </c>
      <c r="AI22" s="172" t="e">
        <f t="shared" si="20"/>
        <v>#VALUE!</v>
      </c>
      <c r="AJ22" s="172" t="e">
        <f t="shared" si="21"/>
        <v>#VALUE!</v>
      </c>
      <c r="AK22" s="172" t="e">
        <f t="shared" si="22"/>
        <v>#VALUE!</v>
      </c>
      <c r="AL22" s="172">
        <f t="shared" si="23"/>
        <v>0</v>
      </c>
    </row>
    <row r="23" spans="1:38" ht="23.25" customHeight="1" x14ac:dyDescent="0.15">
      <c r="A23" s="206">
        <f t="shared" si="24"/>
        <v>16</v>
      </c>
      <c r="B23" s="183"/>
      <c r="C23" s="184"/>
      <c r="D23" s="200" t="str">
        <f t="shared" si="25"/>
        <v/>
      </c>
      <c r="E23" s="198" t="str">
        <f t="shared" si="0"/>
        <v/>
      </c>
      <c r="F23" s="211" t="str">
        <f t="shared" si="26"/>
        <v/>
      </c>
      <c r="G23" s="190" t="str">
        <f t="shared" si="27"/>
        <v/>
      </c>
      <c r="H23" s="199" t="str">
        <f t="shared" si="4"/>
        <v/>
      </c>
      <c r="I23" s="191"/>
      <c r="J23" s="192">
        <f t="shared" si="1"/>
        <v>0</v>
      </c>
      <c r="K23" s="192">
        <f t="shared" si="5"/>
        <v>0</v>
      </c>
      <c r="L23" s="192">
        <f t="shared" si="6"/>
        <v>0</v>
      </c>
      <c r="M23" s="193">
        <f t="shared" si="7"/>
        <v>0</v>
      </c>
      <c r="N23" s="194">
        <f t="shared" si="8"/>
        <v>0</v>
      </c>
      <c r="O23" s="194">
        <f t="shared" si="9"/>
        <v>0</v>
      </c>
      <c r="P23" s="195">
        <f t="shared" si="10"/>
        <v>0</v>
      </c>
      <c r="Q23" s="195">
        <f t="shared" si="11"/>
        <v>0</v>
      </c>
      <c r="S23" s="178">
        <f t="shared" si="2"/>
        <v>0</v>
      </c>
      <c r="T23" s="217">
        <f t="shared" si="3"/>
        <v>0</v>
      </c>
      <c r="V23" s="123"/>
      <c r="W23" s="123"/>
      <c r="X23" s="123"/>
      <c r="Y23" s="123"/>
      <c r="AA23" s="172" t="e">
        <f t="shared" si="12"/>
        <v>#VALUE!</v>
      </c>
      <c r="AB23" s="172" t="e">
        <f t="shared" si="13"/>
        <v>#VALUE!</v>
      </c>
      <c r="AC23" s="173" t="e">
        <f t="shared" ca="1" si="14"/>
        <v>#VALUE!</v>
      </c>
      <c r="AD23" s="174">
        <f t="shared" ca="1" si="15"/>
        <v>44387</v>
      </c>
      <c r="AE23" s="173" t="e">
        <f t="shared" ca="1" si="16"/>
        <v>#VALUE!</v>
      </c>
      <c r="AF23" s="172" t="e">
        <f t="shared" si="17"/>
        <v>#VALUE!</v>
      </c>
      <c r="AG23" s="172" t="e">
        <f t="shared" si="18"/>
        <v>#VALUE!</v>
      </c>
      <c r="AH23" s="172" t="e">
        <f t="shared" si="19"/>
        <v>#VALUE!</v>
      </c>
      <c r="AI23" s="172" t="e">
        <f t="shared" si="20"/>
        <v>#VALUE!</v>
      </c>
      <c r="AJ23" s="172" t="e">
        <f t="shared" si="21"/>
        <v>#VALUE!</v>
      </c>
      <c r="AK23" s="172" t="e">
        <f t="shared" si="22"/>
        <v>#VALUE!</v>
      </c>
      <c r="AL23" s="172">
        <f t="shared" si="23"/>
        <v>0</v>
      </c>
    </row>
    <row r="24" spans="1:38" ht="23.25" customHeight="1" x14ac:dyDescent="0.15">
      <c r="A24" s="206">
        <f t="shared" si="24"/>
        <v>17</v>
      </c>
      <c r="B24" s="183"/>
      <c r="C24" s="184"/>
      <c r="D24" s="200" t="str">
        <f t="shared" si="25"/>
        <v/>
      </c>
      <c r="E24" s="198" t="str">
        <f t="shared" si="0"/>
        <v/>
      </c>
      <c r="F24" s="211" t="str">
        <f t="shared" si="26"/>
        <v/>
      </c>
      <c r="G24" s="190" t="str">
        <f t="shared" si="27"/>
        <v/>
      </c>
      <c r="H24" s="199" t="str">
        <f t="shared" si="4"/>
        <v/>
      </c>
      <c r="I24" s="191"/>
      <c r="J24" s="192">
        <f t="shared" si="1"/>
        <v>0</v>
      </c>
      <c r="K24" s="192">
        <f t="shared" si="5"/>
        <v>0</v>
      </c>
      <c r="L24" s="192">
        <f t="shared" si="6"/>
        <v>0</v>
      </c>
      <c r="M24" s="193">
        <f t="shared" si="7"/>
        <v>0</v>
      </c>
      <c r="N24" s="194">
        <f t="shared" si="8"/>
        <v>0</v>
      </c>
      <c r="O24" s="194">
        <f t="shared" si="9"/>
        <v>0</v>
      </c>
      <c r="P24" s="195">
        <f t="shared" si="10"/>
        <v>0</v>
      </c>
      <c r="Q24" s="195">
        <f t="shared" si="11"/>
        <v>0</v>
      </c>
      <c r="S24" s="178">
        <f t="shared" si="2"/>
        <v>0</v>
      </c>
      <c r="T24" s="217">
        <f t="shared" si="3"/>
        <v>0</v>
      </c>
      <c r="V24" s="123"/>
      <c r="W24" s="123"/>
      <c r="X24" s="123"/>
      <c r="Y24" s="123"/>
      <c r="AA24" s="172" t="e">
        <f t="shared" si="12"/>
        <v>#VALUE!</v>
      </c>
      <c r="AB24" s="172" t="e">
        <f t="shared" si="13"/>
        <v>#VALUE!</v>
      </c>
      <c r="AC24" s="173" t="e">
        <f t="shared" ca="1" si="14"/>
        <v>#VALUE!</v>
      </c>
      <c r="AD24" s="174">
        <f t="shared" ca="1" si="15"/>
        <v>44387</v>
      </c>
      <c r="AE24" s="173" t="e">
        <f t="shared" ca="1" si="16"/>
        <v>#VALUE!</v>
      </c>
      <c r="AF24" s="172" t="e">
        <f t="shared" si="17"/>
        <v>#VALUE!</v>
      </c>
      <c r="AG24" s="172" t="e">
        <f t="shared" si="18"/>
        <v>#VALUE!</v>
      </c>
      <c r="AH24" s="172" t="e">
        <f t="shared" si="19"/>
        <v>#VALUE!</v>
      </c>
      <c r="AI24" s="172" t="e">
        <f t="shared" si="20"/>
        <v>#VALUE!</v>
      </c>
      <c r="AJ24" s="172" t="e">
        <f t="shared" si="21"/>
        <v>#VALUE!</v>
      </c>
      <c r="AK24" s="172" t="e">
        <f t="shared" si="22"/>
        <v>#VALUE!</v>
      </c>
      <c r="AL24" s="172">
        <f t="shared" si="23"/>
        <v>0</v>
      </c>
    </row>
    <row r="25" spans="1:38" ht="23.25" customHeight="1" x14ac:dyDescent="0.15">
      <c r="A25" s="206">
        <f t="shared" si="24"/>
        <v>18</v>
      </c>
      <c r="B25" s="183"/>
      <c r="C25" s="184"/>
      <c r="D25" s="200" t="str">
        <f t="shared" si="25"/>
        <v/>
      </c>
      <c r="E25" s="198" t="str">
        <f t="shared" si="0"/>
        <v/>
      </c>
      <c r="F25" s="211" t="str">
        <f t="shared" si="26"/>
        <v/>
      </c>
      <c r="G25" s="190" t="str">
        <f t="shared" si="27"/>
        <v/>
      </c>
      <c r="H25" s="199" t="str">
        <f t="shared" si="4"/>
        <v/>
      </c>
      <c r="I25" s="191"/>
      <c r="J25" s="192">
        <f t="shared" si="1"/>
        <v>0</v>
      </c>
      <c r="K25" s="192">
        <f t="shared" si="5"/>
        <v>0</v>
      </c>
      <c r="L25" s="192">
        <f t="shared" si="6"/>
        <v>0</v>
      </c>
      <c r="M25" s="193">
        <f t="shared" si="7"/>
        <v>0</v>
      </c>
      <c r="N25" s="194">
        <f t="shared" si="8"/>
        <v>0</v>
      </c>
      <c r="O25" s="194">
        <f t="shared" si="9"/>
        <v>0</v>
      </c>
      <c r="P25" s="195">
        <f t="shared" si="10"/>
        <v>0</v>
      </c>
      <c r="Q25" s="195">
        <f t="shared" si="11"/>
        <v>0</v>
      </c>
      <c r="S25" s="178">
        <f t="shared" si="2"/>
        <v>0</v>
      </c>
      <c r="T25" s="217">
        <f t="shared" si="3"/>
        <v>0</v>
      </c>
      <c r="V25" s="123"/>
      <c r="W25" s="123"/>
      <c r="X25" s="123"/>
      <c r="Y25" s="123"/>
      <c r="AA25" s="172" t="e">
        <f t="shared" si="12"/>
        <v>#VALUE!</v>
      </c>
      <c r="AB25" s="172" t="e">
        <f t="shared" si="13"/>
        <v>#VALUE!</v>
      </c>
      <c r="AC25" s="173" t="e">
        <f t="shared" ca="1" si="14"/>
        <v>#VALUE!</v>
      </c>
      <c r="AD25" s="174">
        <f t="shared" ca="1" si="15"/>
        <v>44387</v>
      </c>
      <c r="AE25" s="173" t="e">
        <f t="shared" ca="1" si="16"/>
        <v>#VALUE!</v>
      </c>
      <c r="AF25" s="172" t="e">
        <f t="shared" si="17"/>
        <v>#VALUE!</v>
      </c>
      <c r="AG25" s="172" t="e">
        <f t="shared" si="18"/>
        <v>#VALUE!</v>
      </c>
      <c r="AH25" s="172" t="e">
        <f t="shared" si="19"/>
        <v>#VALUE!</v>
      </c>
      <c r="AI25" s="172" t="e">
        <f t="shared" si="20"/>
        <v>#VALUE!</v>
      </c>
      <c r="AJ25" s="172" t="e">
        <f t="shared" si="21"/>
        <v>#VALUE!</v>
      </c>
      <c r="AK25" s="172" t="e">
        <f t="shared" si="22"/>
        <v>#VALUE!</v>
      </c>
      <c r="AL25" s="172">
        <f t="shared" si="23"/>
        <v>0</v>
      </c>
    </row>
    <row r="26" spans="1:38" ht="23.25" customHeight="1" x14ac:dyDescent="0.15">
      <c r="A26" s="206">
        <f t="shared" si="24"/>
        <v>19</v>
      </c>
      <c r="B26" s="183"/>
      <c r="C26" s="184"/>
      <c r="D26" s="200" t="str">
        <f t="shared" si="25"/>
        <v/>
      </c>
      <c r="E26" s="198" t="str">
        <f t="shared" si="0"/>
        <v/>
      </c>
      <c r="F26" s="211" t="str">
        <f t="shared" si="26"/>
        <v/>
      </c>
      <c r="G26" s="190" t="str">
        <f t="shared" si="27"/>
        <v/>
      </c>
      <c r="H26" s="199" t="str">
        <f t="shared" si="4"/>
        <v/>
      </c>
      <c r="I26" s="191"/>
      <c r="J26" s="192">
        <f t="shared" si="1"/>
        <v>0</v>
      </c>
      <c r="K26" s="192">
        <f t="shared" si="5"/>
        <v>0</v>
      </c>
      <c r="L26" s="192">
        <f t="shared" si="6"/>
        <v>0</v>
      </c>
      <c r="M26" s="193">
        <f t="shared" si="7"/>
        <v>0</v>
      </c>
      <c r="N26" s="194">
        <f t="shared" si="8"/>
        <v>0</v>
      </c>
      <c r="O26" s="194">
        <f t="shared" si="9"/>
        <v>0</v>
      </c>
      <c r="P26" s="195">
        <f t="shared" si="10"/>
        <v>0</v>
      </c>
      <c r="Q26" s="195">
        <f t="shared" si="11"/>
        <v>0</v>
      </c>
      <c r="S26" s="178">
        <f t="shared" si="2"/>
        <v>0</v>
      </c>
      <c r="T26" s="217">
        <f t="shared" si="3"/>
        <v>0</v>
      </c>
      <c r="V26" s="123"/>
      <c r="W26" s="123"/>
      <c r="X26" s="123"/>
      <c r="Y26" s="123"/>
      <c r="AA26" s="172" t="e">
        <f t="shared" si="12"/>
        <v>#VALUE!</v>
      </c>
      <c r="AB26" s="172" t="e">
        <f t="shared" si="13"/>
        <v>#VALUE!</v>
      </c>
      <c r="AC26" s="173" t="e">
        <f t="shared" ca="1" si="14"/>
        <v>#VALUE!</v>
      </c>
      <c r="AD26" s="174">
        <f t="shared" ca="1" si="15"/>
        <v>44387</v>
      </c>
      <c r="AE26" s="173" t="e">
        <f t="shared" ca="1" si="16"/>
        <v>#VALUE!</v>
      </c>
      <c r="AF26" s="172" t="e">
        <f t="shared" si="17"/>
        <v>#VALUE!</v>
      </c>
      <c r="AG26" s="172" t="e">
        <f t="shared" si="18"/>
        <v>#VALUE!</v>
      </c>
      <c r="AH26" s="172" t="e">
        <f t="shared" si="19"/>
        <v>#VALUE!</v>
      </c>
      <c r="AI26" s="172" t="e">
        <f t="shared" si="20"/>
        <v>#VALUE!</v>
      </c>
      <c r="AJ26" s="172" t="e">
        <f t="shared" si="21"/>
        <v>#VALUE!</v>
      </c>
      <c r="AK26" s="172" t="e">
        <f t="shared" si="22"/>
        <v>#VALUE!</v>
      </c>
      <c r="AL26" s="172">
        <f t="shared" si="23"/>
        <v>0</v>
      </c>
    </row>
    <row r="27" spans="1:38" ht="23.25" customHeight="1" x14ac:dyDescent="0.15">
      <c r="A27" s="206">
        <f t="shared" si="24"/>
        <v>20</v>
      </c>
      <c r="B27" s="183"/>
      <c r="C27" s="184"/>
      <c r="D27" s="200" t="str">
        <f t="shared" si="25"/>
        <v/>
      </c>
      <c r="E27" s="198" t="str">
        <f t="shared" si="0"/>
        <v/>
      </c>
      <c r="F27" s="211" t="str">
        <f t="shared" si="26"/>
        <v/>
      </c>
      <c r="G27" s="190" t="str">
        <f t="shared" si="27"/>
        <v/>
      </c>
      <c r="H27" s="199" t="str">
        <f t="shared" si="4"/>
        <v/>
      </c>
      <c r="I27" s="191"/>
      <c r="J27" s="192">
        <f t="shared" si="1"/>
        <v>0</v>
      </c>
      <c r="K27" s="192">
        <f t="shared" si="5"/>
        <v>0</v>
      </c>
      <c r="L27" s="192">
        <f t="shared" si="6"/>
        <v>0</v>
      </c>
      <c r="M27" s="193">
        <f t="shared" si="7"/>
        <v>0</v>
      </c>
      <c r="N27" s="194">
        <f t="shared" si="8"/>
        <v>0</v>
      </c>
      <c r="O27" s="194">
        <f t="shared" si="9"/>
        <v>0</v>
      </c>
      <c r="P27" s="195">
        <f t="shared" si="10"/>
        <v>0</v>
      </c>
      <c r="Q27" s="195">
        <f t="shared" si="11"/>
        <v>0</v>
      </c>
      <c r="S27" s="178">
        <f t="shared" si="2"/>
        <v>0</v>
      </c>
      <c r="T27" s="217">
        <f t="shared" si="3"/>
        <v>0</v>
      </c>
      <c r="V27" s="123"/>
      <c r="W27" s="123"/>
      <c r="X27" s="123"/>
      <c r="Y27" s="123"/>
      <c r="AA27" s="172" t="e">
        <f t="shared" si="12"/>
        <v>#VALUE!</v>
      </c>
      <c r="AB27" s="172" t="e">
        <f t="shared" si="13"/>
        <v>#VALUE!</v>
      </c>
      <c r="AC27" s="173" t="e">
        <f t="shared" ca="1" si="14"/>
        <v>#VALUE!</v>
      </c>
      <c r="AD27" s="174">
        <f t="shared" ca="1" si="15"/>
        <v>44387</v>
      </c>
      <c r="AE27" s="173" t="e">
        <f t="shared" ca="1" si="16"/>
        <v>#VALUE!</v>
      </c>
      <c r="AF27" s="172" t="e">
        <f t="shared" si="17"/>
        <v>#VALUE!</v>
      </c>
      <c r="AG27" s="172" t="e">
        <f t="shared" si="18"/>
        <v>#VALUE!</v>
      </c>
      <c r="AH27" s="172" t="e">
        <f t="shared" si="19"/>
        <v>#VALUE!</v>
      </c>
      <c r="AI27" s="172" t="e">
        <f t="shared" si="20"/>
        <v>#VALUE!</v>
      </c>
      <c r="AJ27" s="172" t="e">
        <f t="shared" si="21"/>
        <v>#VALUE!</v>
      </c>
      <c r="AK27" s="172" t="e">
        <f t="shared" si="22"/>
        <v>#VALUE!</v>
      </c>
      <c r="AL27" s="172">
        <f t="shared" si="23"/>
        <v>0</v>
      </c>
    </row>
    <row r="28" spans="1:38" ht="23.25" customHeight="1" x14ac:dyDescent="0.15">
      <c r="A28" s="300" t="s">
        <v>522</v>
      </c>
      <c r="B28" s="300"/>
      <c r="C28" s="201">
        <f>COUNT(I8:I27)</f>
        <v>0</v>
      </c>
      <c r="D28" s="300" t="s">
        <v>523</v>
      </c>
      <c r="E28" s="300"/>
      <c r="F28" s="300"/>
      <c r="G28" s="300"/>
      <c r="H28" s="206"/>
      <c r="I28" s="196">
        <f>SUM(I8:I27)</f>
        <v>0</v>
      </c>
      <c r="J28" s="196">
        <f>SUM(J8:J27)</f>
        <v>0</v>
      </c>
      <c r="K28" s="196">
        <f>SUM(K8:K27)</f>
        <v>0</v>
      </c>
      <c r="L28" s="196">
        <f t="shared" si="6"/>
        <v>0</v>
      </c>
      <c r="M28" s="202"/>
      <c r="N28" s="196">
        <f>SUM(N8:N27)</f>
        <v>0</v>
      </c>
      <c r="O28" s="196">
        <f t="shared" ref="O28:Q28" si="28">SUM(O8:O27)</f>
        <v>0</v>
      </c>
      <c r="P28" s="196">
        <f t="shared" si="28"/>
        <v>0</v>
      </c>
      <c r="Q28" s="196">
        <f t="shared" si="28"/>
        <v>0</v>
      </c>
    </row>
    <row r="29" spans="1:38" x14ac:dyDescent="0.15">
      <c r="J29" s="207" t="s">
        <v>551</v>
      </c>
      <c r="K29" s="212"/>
      <c r="L29" s="212"/>
    </row>
    <row r="30" spans="1:38" x14ac:dyDescent="0.15">
      <c r="I30" s="181" t="s">
        <v>552</v>
      </c>
      <c r="J30" s="210">
        <f>J28-I28</f>
        <v>0</v>
      </c>
      <c r="K30" s="213"/>
      <c r="L30" s="213"/>
      <c r="N30" s="215"/>
    </row>
    <row r="31" spans="1:38" x14ac:dyDescent="0.15">
      <c r="N31" s="216"/>
    </row>
    <row r="32" spans="1:38" x14ac:dyDescent="0.15">
      <c r="N32" s="215"/>
    </row>
    <row r="34" spans="14:14" x14ac:dyDescent="0.15">
      <c r="N34" s="215"/>
    </row>
  </sheetData>
  <mergeCells count="27">
    <mergeCell ref="A28:B28"/>
    <mergeCell ref="D28:G28"/>
    <mergeCell ref="P6:P7"/>
    <mergeCell ref="Q6:Q7"/>
    <mergeCell ref="S6:S7"/>
    <mergeCell ref="A6:A7"/>
    <mergeCell ref="B6:B7"/>
    <mergeCell ref="C6:C7"/>
    <mergeCell ref="D6:E6"/>
    <mergeCell ref="F6:F7"/>
    <mergeCell ref="G6:G7"/>
    <mergeCell ref="T6:T7"/>
    <mergeCell ref="X6:X7"/>
    <mergeCell ref="Y6:Y7"/>
    <mergeCell ref="H6:H7"/>
    <mergeCell ref="I6:I7"/>
    <mergeCell ref="J6:J7"/>
    <mergeCell ref="L6:L7"/>
    <mergeCell ref="N6:N7"/>
    <mergeCell ref="O6:O7"/>
    <mergeCell ref="A4:B4"/>
    <mergeCell ref="E4:M4"/>
    <mergeCell ref="A1:I1"/>
    <mergeCell ref="P2:Q2"/>
    <mergeCell ref="A3:B3"/>
    <mergeCell ref="E3:F3"/>
    <mergeCell ref="H3:I3"/>
  </mergeCells>
  <phoneticPr fontId="2" type="noConversion"/>
  <conditionalFormatting sqref="AL8:AL27">
    <cfRule type="cellIs" dxfId="63" priority="10" operator="equal">
      <formula>13</formula>
    </cfRule>
    <cfRule type="cellIs" dxfId="62" priority="11" operator="equal">
      <formula>"고용허가체크"</formula>
    </cfRule>
  </conditionalFormatting>
  <conditionalFormatting sqref="AJ8:AJ27">
    <cfRule type="cellIs" dxfId="61" priority="9" operator="greaterThan">
      <formula>0</formula>
    </cfRule>
  </conditionalFormatting>
  <conditionalFormatting sqref="AK8:AK27 AB8:AB27">
    <cfRule type="cellIs" dxfId="60" priority="8" operator="equal">
      <formula>"주민오류"</formula>
    </cfRule>
  </conditionalFormatting>
  <conditionalFormatting sqref="AH8:AH27">
    <cfRule type="cellIs" dxfId="59" priority="7" operator="equal">
      <formula>"외국인"</formula>
    </cfRule>
  </conditionalFormatting>
  <conditionalFormatting sqref="AI8:AI27">
    <cfRule type="cellIs" dxfId="58" priority="6" operator="equal">
      <formula>"고용허가체크"</formula>
    </cfRule>
  </conditionalFormatting>
  <conditionalFormatting sqref="Q3">
    <cfRule type="cellIs" dxfId="57" priority="4" operator="equal">
      <formula>"사업자오류"</formula>
    </cfRule>
    <cfRule type="cellIs" dxfId="56" priority="5" operator="equal">
      <formula>"OK"</formula>
    </cfRule>
  </conditionalFormatting>
  <conditionalFormatting sqref="C9">
    <cfRule type="expression" priority="3">
      <formula>"COUNT(13)"</formula>
    </cfRule>
  </conditionalFormatting>
  <conditionalFormatting sqref="T8:T27">
    <cfRule type="cellIs" dxfId="55" priority="1" operator="greaterThan">
      <formula>0</formula>
    </cfRule>
    <cfRule type="cellIs" dxfId="54" priority="2" operator="lessThan">
      <formula>0</formula>
    </cfRule>
  </conditionalFormatting>
  <pageMargins left="0.31496062992125984" right="0.31496062992125984" top="0.55118110236220474" bottom="0.35433070866141736" header="0.31496062992125984" footer="0.31496062992125984"/>
  <pageSetup paperSize="9"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8609" r:id="rId4" name="Group Box 1">
              <controlPr defaultSize="0" autoFill="0" autoPict="0">
                <anchor moveWithCells="1">
                  <from>
                    <xdr:col>9</xdr:col>
                    <xdr:colOff>47625</xdr:colOff>
                    <xdr:row>1</xdr:row>
                    <xdr:rowOff>0</xdr:rowOff>
                  </from>
                  <to>
                    <xdr:col>10</xdr:col>
                    <xdr:colOff>466725</xdr:colOff>
                    <xdr:row>2</xdr:row>
                    <xdr:rowOff>219075</xdr:rowOff>
                  </to>
                </anchor>
              </controlPr>
            </control>
          </mc:Choice>
        </mc:AlternateContent>
        <mc:AlternateContent xmlns:mc="http://schemas.openxmlformats.org/markup-compatibility/2006">
          <mc:Choice Requires="x14">
            <control shapeId="68610" r:id="rId5" name="Option Button 2">
              <controlPr defaultSize="0" autoFill="0" autoLine="0" autoPict="0">
                <anchor moveWithCells="1">
                  <from>
                    <xdr:col>9</xdr:col>
                    <xdr:colOff>171450</xdr:colOff>
                    <xdr:row>1</xdr:row>
                    <xdr:rowOff>104775</xdr:rowOff>
                  </from>
                  <to>
                    <xdr:col>9</xdr:col>
                    <xdr:colOff>762000</xdr:colOff>
                    <xdr:row>2</xdr:row>
                    <xdr:rowOff>142875</xdr:rowOff>
                  </to>
                </anchor>
              </controlPr>
            </control>
          </mc:Choice>
        </mc:AlternateContent>
        <mc:AlternateContent xmlns:mc="http://schemas.openxmlformats.org/markup-compatibility/2006">
          <mc:Choice Requires="x14">
            <control shapeId="68611" r:id="rId6" name="Option Button 3">
              <controlPr defaultSize="0" autoFill="0" autoLine="0" autoPict="0">
                <anchor moveWithCells="1">
                  <from>
                    <xdr:col>9</xdr:col>
                    <xdr:colOff>866775</xdr:colOff>
                    <xdr:row>1</xdr:row>
                    <xdr:rowOff>114300</xdr:rowOff>
                  </from>
                  <to>
                    <xdr:col>10</xdr:col>
                    <xdr:colOff>371475</xdr:colOff>
                    <xdr:row>2</xdr:row>
                    <xdr:rowOff>152400</xdr:rowOff>
                  </to>
                </anchor>
              </controlPr>
            </control>
          </mc:Choice>
        </mc:AlternateContent>
        <mc:AlternateContent xmlns:mc="http://schemas.openxmlformats.org/markup-compatibility/2006">
          <mc:Choice Requires="x14">
            <control shapeId="68612" r:id="rId7" name="Group Box 4">
              <controlPr defaultSize="0" autoFill="0" autoPict="0">
                <anchor moveWithCells="1">
                  <from>
                    <xdr:col>18</xdr:col>
                    <xdr:colOff>66675</xdr:colOff>
                    <xdr:row>0</xdr:row>
                    <xdr:rowOff>152400</xdr:rowOff>
                  </from>
                  <to>
                    <xdr:col>22</xdr:col>
                    <xdr:colOff>1190625</xdr:colOff>
                    <xdr:row>3</xdr:row>
                    <xdr:rowOff>47625</xdr:rowOff>
                  </to>
                </anchor>
              </controlPr>
            </control>
          </mc:Choice>
        </mc:AlternateContent>
        <mc:AlternateContent xmlns:mc="http://schemas.openxmlformats.org/markup-compatibility/2006">
          <mc:Choice Requires="x14">
            <control shapeId="68613" r:id="rId8" name="Option Button 5">
              <controlPr defaultSize="0" autoFill="0" autoLine="0" autoPict="0">
                <anchor moveWithCells="1">
                  <from>
                    <xdr:col>18</xdr:col>
                    <xdr:colOff>133350</xdr:colOff>
                    <xdr:row>1</xdr:row>
                    <xdr:rowOff>76200</xdr:rowOff>
                  </from>
                  <to>
                    <xdr:col>18</xdr:col>
                    <xdr:colOff>1000125</xdr:colOff>
                    <xdr:row>2</xdr:row>
                    <xdr:rowOff>114300</xdr:rowOff>
                  </to>
                </anchor>
              </controlPr>
            </control>
          </mc:Choice>
        </mc:AlternateContent>
        <mc:AlternateContent xmlns:mc="http://schemas.openxmlformats.org/markup-compatibility/2006">
          <mc:Choice Requires="x14">
            <control shapeId="68614" r:id="rId9" name="Option Button 6">
              <controlPr defaultSize="0" autoFill="0" autoLine="0" autoPict="0">
                <anchor moveWithCells="1">
                  <from>
                    <xdr:col>18</xdr:col>
                    <xdr:colOff>1114425</xdr:colOff>
                    <xdr:row>1</xdr:row>
                    <xdr:rowOff>76200</xdr:rowOff>
                  </from>
                  <to>
                    <xdr:col>19</xdr:col>
                    <xdr:colOff>666750</xdr:colOff>
                    <xdr:row>2</xdr:row>
                    <xdr:rowOff>114300</xdr:rowOff>
                  </to>
                </anchor>
              </controlPr>
            </control>
          </mc:Choice>
        </mc:AlternateContent>
        <mc:AlternateContent xmlns:mc="http://schemas.openxmlformats.org/markup-compatibility/2006">
          <mc:Choice Requires="x14">
            <control shapeId="68615" r:id="rId10" name="Option Button 7">
              <controlPr defaultSize="0" autoFill="0" autoLine="0" autoPict="0">
                <anchor moveWithCells="1">
                  <from>
                    <xdr:col>20</xdr:col>
                    <xdr:colOff>57150</xdr:colOff>
                    <xdr:row>1</xdr:row>
                    <xdr:rowOff>76200</xdr:rowOff>
                  </from>
                  <to>
                    <xdr:col>21</xdr:col>
                    <xdr:colOff>238125</xdr:colOff>
                    <xdr:row>2</xdr:row>
                    <xdr:rowOff>114300</xdr:rowOff>
                  </to>
                </anchor>
              </controlPr>
            </control>
          </mc:Choice>
        </mc:AlternateContent>
        <mc:AlternateContent xmlns:mc="http://schemas.openxmlformats.org/markup-compatibility/2006">
          <mc:Choice Requires="x14">
            <control shapeId="68616" r:id="rId11" name="Option Button 8">
              <controlPr defaultSize="0" autoFill="0" autoLine="0" autoPict="0">
                <anchor moveWithCells="1">
                  <from>
                    <xdr:col>21</xdr:col>
                    <xdr:colOff>390525</xdr:colOff>
                    <xdr:row>1</xdr:row>
                    <xdr:rowOff>76200</xdr:rowOff>
                  </from>
                  <to>
                    <xdr:col>22</xdr:col>
                    <xdr:colOff>114300</xdr:colOff>
                    <xdr:row>2</xdr:row>
                    <xdr:rowOff>114300</xdr:rowOff>
                  </to>
                </anchor>
              </controlPr>
            </control>
          </mc:Choice>
        </mc:AlternateContent>
        <mc:AlternateContent xmlns:mc="http://schemas.openxmlformats.org/markup-compatibility/2006">
          <mc:Choice Requires="x14">
            <control shapeId="68617" r:id="rId12" name="Option Button 9">
              <controlPr defaultSize="0" autoFill="0" autoLine="0" autoPict="0">
                <anchor moveWithCells="1">
                  <from>
                    <xdr:col>22</xdr:col>
                    <xdr:colOff>209550</xdr:colOff>
                    <xdr:row>1</xdr:row>
                    <xdr:rowOff>76200</xdr:rowOff>
                  </from>
                  <to>
                    <xdr:col>22</xdr:col>
                    <xdr:colOff>1076325</xdr:colOff>
                    <xdr:row>2</xdr:row>
                    <xdr:rowOff>114300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7030A0"/>
  </sheetPr>
  <dimension ref="A1:CA64"/>
  <sheetViews>
    <sheetView showGridLines="0" zoomScale="130" zoomScaleNormal="130" workbookViewId="0">
      <selection activeCell="H29" sqref="H29:J29"/>
    </sheetView>
  </sheetViews>
  <sheetFormatPr defaultColWidth="2.375" defaultRowHeight="13.5" x14ac:dyDescent="0.15"/>
  <cols>
    <col min="29" max="29" width="2.125" customWidth="1"/>
    <col min="30" max="30" width="0.875" customWidth="1"/>
    <col min="31" max="31" width="2.125" customWidth="1"/>
    <col min="32" max="32" width="0.875" customWidth="1"/>
    <col min="33" max="33" width="2.125" customWidth="1"/>
    <col min="35" max="35" width="2.125" customWidth="1"/>
    <col min="39" max="39" width="11.875" customWidth="1"/>
    <col min="40" max="40" width="14.75" customWidth="1"/>
    <col min="42" max="44" width="7.625" customWidth="1"/>
  </cols>
  <sheetData>
    <row r="1" spans="1:42" s="2" customFormat="1" ht="12" x14ac:dyDescent="0.15">
      <c r="A1" s="26" t="s">
        <v>116</v>
      </c>
      <c r="AM1" s="2" t="s">
        <v>390</v>
      </c>
    </row>
    <row r="2" spans="1:42" s="2" customFormat="1" ht="12" x14ac:dyDescent="0.15">
      <c r="A2" s="8"/>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10"/>
      <c r="AM2" s="2" t="s">
        <v>393</v>
      </c>
    </row>
    <row r="3" spans="1:42" s="2" customFormat="1" ht="10.5" customHeight="1" x14ac:dyDescent="0.15">
      <c r="A3" s="13"/>
      <c r="B3" s="5"/>
      <c r="C3" s="5"/>
      <c r="D3" s="5"/>
      <c r="E3" s="5"/>
      <c r="F3" s="5"/>
      <c r="G3" s="5"/>
      <c r="H3" s="5"/>
      <c r="I3" s="5"/>
      <c r="J3" s="5"/>
      <c r="K3" s="5"/>
      <c r="L3" s="5"/>
      <c r="M3" s="5"/>
      <c r="N3" s="5"/>
      <c r="O3" s="5"/>
      <c r="P3" s="5"/>
      <c r="Q3" s="5"/>
      <c r="R3" s="5"/>
      <c r="S3" s="5"/>
      <c r="T3" s="5"/>
      <c r="U3" s="5"/>
      <c r="V3" s="5"/>
      <c r="W3" s="5"/>
      <c r="X3" s="5"/>
      <c r="Y3" s="5"/>
      <c r="Z3" s="5"/>
      <c r="AA3" s="5"/>
      <c r="AB3" s="35"/>
      <c r="AC3" s="35"/>
      <c r="AD3" s="35"/>
      <c r="AE3" s="35"/>
      <c r="AF3" s="35"/>
      <c r="AG3" s="36"/>
      <c r="AH3" s="36"/>
      <c r="AI3" s="36"/>
      <c r="AJ3" s="36"/>
      <c r="AK3" s="14"/>
    </row>
    <row r="4" spans="1:42" s="2" customFormat="1" ht="15" customHeight="1" x14ac:dyDescent="0.15">
      <c r="A4" s="13"/>
      <c r="B4" s="397" t="s">
        <v>91</v>
      </c>
      <c r="C4" s="398"/>
      <c r="D4" s="403">
        <v>2021</v>
      </c>
      <c r="E4" s="404"/>
      <c r="F4" s="398" t="s">
        <v>88</v>
      </c>
      <c r="G4" s="6"/>
      <c r="H4" s="5"/>
      <c r="I4" s="23" t="s">
        <v>110</v>
      </c>
      <c r="J4" s="5"/>
      <c r="K4" s="15" t="s">
        <v>117</v>
      </c>
      <c r="L4" s="5"/>
      <c r="M4" s="5"/>
      <c r="N4" s="5"/>
      <c r="O4" s="5"/>
      <c r="P4" s="5"/>
      <c r="Q4" s="5"/>
      <c r="R4" s="5"/>
      <c r="S4" s="5"/>
      <c r="T4" s="5"/>
      <c r="U4" s="5"/>
      <c r="V4" s="5"/>
      <c r="W4" s="5"/>
      <c r="X4" s="5"/>
      <c r="Y4" s="5"/>
      <c r="Z4" s="5"/>
      <c r="AA4" s="5"/>
      <c r="AB4" s="317" t="s">
        <v>124</v>
      </c>
      <c r="AC4" s="318"/>
      <c r="AD4" s="318"/>
      <c r="AE4" s="318"/>
      <c r="AF4" s="318"/>
      <c r="AG4" s="318"/>
      <c r="AH4" s="318"/>
      <c r="AI4" s="318"/>
      <c r="AJ4" s="319"/>
      <c r="AK4" s="14"/>
      <c r="AM4" s="2" t="s">
        <v>391</v>
      </c>
    </row>
    <row r="5" spans="1:42" s="2" customFormat="1" ht="3" customHeight="1" x14ac:dyDescent="0.15">
      <c r="A5" s="13"/>
      <c r="B5" s="399"/>
      <c r="C5" s="400"/>
      <c r="D5" s="405"/>
      <c r="E5" s="406"/>
      <c r="F5" s="400"/>
      <c r="G5" s="6"/>
      <c r="H5" s="5"/>
      <c r="I5" s="5"/>
      <c r="J5" s="5"/>
      <c r="K5" s="5"/>
      <c r="L5" s="5"/>
      <c r="M5" s="5"/>
      <c r="N5" s="5"/>
      <c r="O5" s="5"/>
      <c r="P5" s="5"/>
      <c r="Q5" s="5"/>
      <c r="R5" s="5"/>
      <c r="S5" s="5"/>
      <c r="T5" s="5"/>
      <c r="U5" s="5"/>
      <c r="V5" s="5"/>
      <c r="W5" s="5"/>
      <c r="X5" s="5"/>
      <c r="Y5" s="5"/>
      <c r="Z5" s="5"/>
      <c r="AA5" s="5"/>
      <c r="AB5" s="329" t="s">
        <v>238</v>
      </c>
      <c r="AC5" s="330"/>
      <c r="AD5" s="330"/>
      <c r="AE5" s="330"/>
      <c r="AF5" s="331"/>
      <c r="AG5" s="320" t="s">
        <v>125</v>
      </c>
      <c r="AH5" s="321"/>
      <c r="AI5" s="321"/>
      <c r="AJ5" s="322"/>
      <c r="AK5" s="14"/>
    </row>
    <row r="6" spans="1:42" s="2" customFormat="1" ht="15.75" customHeight="1" x14ac:dyDescent="0.15">
      <c r="A6" s="13"/>
      <c r="B6" s="401"/>
      <c r="C6" s="402"/>
      <c r="D6" s="407"/>
      <c r="E6" s="408"/>
      <c r="F6" s="402"/>
      <c r="G6" s="6"/>
      <c r="H6" s="5"/>
      <c r="I6" s="23" t="s">
        <v>110</v>
      </c>
      <c r="J6" s="5"/>
      <c r="K6" s="15" t="s">
        <v>118</v>
      </c>
      <c r="L6" s="5"/>
      <c r="M6" s="5"/>
      <c r="N6" s="5"/>
      <c r="O6" s="5"/>
      <c r="P6" s="5"/>
      <c r="Q6" s="5"/>
      <c r="R6" s="5"/>
      <c r="S6" s="5"/>
      <c r="T6" s="5"/>
      <c r="U6" s="5"/>
      <c r="V6" s="5"/>
      <c r="W6" s="5"/>
      <c r="X6" s="5"/>
      <c r="Y6" s="5"/>
      <c r="Z6" s="5"/>
      <c r="AA6" s="5"/>
      <c r="AB6" s="332"/>
      <c r="AC6" s="333"/>
      <c r="AD6" s="333"/>
      <c r="AE6" s="333"/>
      <c r="AF6" s="334"/>
      <c r="AG6" s="323"/>
      <c r="AH6" s="324"/>
      <c r="AI6" s="324"/>
      <c r="AJ6" s="325"/>
      <c r="AK6" s="14"/>
      <c r="AM6" s="2" t="s">
        <v>392</v>
      </c>
    </row>
    <row r="7" spans="1:42" s="2" customFormat="1" ht="7.5" customHeight="1" x14ac:dyDescent="0.15">
      <c r="A7" s="13"/>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14"/>
    </row>
    <row r="8" spans="1:42" s="2" customFormat="1" ht="13.5" customHeight="1" x14ac:dyDescent="0.15">
      <c r="A8" s="13"/>
      <c r="B8" s="5"/>
      <c r="C8" s="5"/>
      <c r="D8" s="5"/>
      <c r="E8" s="5"/>
      <c r="F8" s="5"/>
      <c r="G8" s="5"/>
      <c r="H8" s="5"/>
      <c r="I8" s="5"/>
      <c r="J8" s="5"/>
      <c r="K8" s="34" t="s">
        <v>119</v>
      </c>
      <c r="L8" s="23" t="s">
        <v>121</v>
      </c>
      <c r="M8" s="33" t="s">
        <v>120</v>
      </c>
      <c r="N8" s="33"/>
      <c r="O8" s="33"/>
      <c r="P8" s="33"/>
      <c r="Q8" s="33"/>
      <c r="R8" s="33"/>
      <c r="S8" s="23" t="s">
        <v>121</v>
      </c>
      <c r="T8" s="33" t="s">
        <v>122</v>
      </c>
      <c r="U8" s="33"/>
      <c r="V8" s="33"/>
      <c r="W8" s="33"/>
      <c r="X8" s="33"/>
      <c r="Y8" s="33" t="s">
        <v>123</v>
      </c>
      <c r="Z8" s="5"/>
      <c r="AA8" s="5"/>
      <c r="AB8" s="5"/>
      <c r="AC8" s="5"/>
      <c r="AD8" s="5"/>
      <c r="AE8" s="5"/>
      <c r="AF8" s="5"/>
      <c r="AG8" s="5"/>
      <c r="AH8" s="5"/>
      <c r="AI8" s="5"/>
      <c r="AJ8" s="5"/>
      <c r="AK8" s="14"/>
      <c r="AM8" s="124" t="s">
        <v>394</v>
      </c>
      <c r="AN8" s="124" t="s">
        <v>395</v>
      </c>
    </row>
    <row r="9" spans="1:42" s="2" customFormat="1" ht="7.5" customHeight="1" x14ac:dyDescent="0.15">
      <c r="A9" s="13"/>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14"/>
      <c r="AM9" s="125"/>
      <c r="AN9" s="125"/>
    </row>
    <row r="10" spans="1:42" s="2" customFormat="1" ht="18" customHeight="1" x14ac:dyDescent="0.15">
      <c r="A10" s="385" t="s">
        <v>78</v>
      </c>
      <c r="B10" s="386"/>
      <c r="C10" s="387"/>
      <c r="D10" s="24" t="s">
        <v>79</v>
      </c>
      <c r="E10" s="388" t="s">
        <v>112</v>
      </c>
      <c r="F10" s="388"/>
      <c r="G10" s="388"/>
      <c r="H10" s="388"/>
      <c r="I10" s="389"/>
      <c r="J10" s="390"/>
      <c r="K10" s="391"/>
      <c r="L10" s="391"/>
      <c r="M10" s="391"/>
      <c r="N10" s="391"/>
      <c r="O10" s="392"/>
      <c r="P10" s="24" t="s">
        <v>82</v>
      </c>
      <c r="Q10" s="378" t="s">
        <v>83</v>
      </c>
      <c r="R10" s="378"/>
      <c r="S10" s="378"/>
      <c r="T10" s="378"/>
      <c r="U10" s="379"/>
      <c r="V10" s="393"/>
      <c r="W10" s="393"/>
      <c r="X10" s="393"/>
      <c r="Y10" s="393"/>
      <c r="Z10" s="393"/>
      <c r="AA10" s="393"/>
      <c r="AB10" s="24" t="s">
        <v>86</v>
      </c>
      <c r="AC10" s="394" t="s">
        <v>87</v>
      </c>
      <c r="AD10" s="394"/>
      <c r="AE10" s="395"/>
      <c r="AF10" s="395"/>
      <c r="AG10" s="395"/>
      <c r="AH10" s="393"/>
      <c r="AI10" s="393"/>
      <c r="AJ10" s="393"/>
      <c r="AK10" s="396"/>
      <c r="AM10" s="125" t="e">
        <f>IF(10-MOD(MID(J10,1,1)*1+MID(J10,2,1)*3+MID(J10,3,1)*7+MID(J10,4,1)*1+MID(J10,5,1)*3+MID(J10,6,1)*7+MID(J10,7,1)*1+MID(J10,8,1)*3+INT((MID(J10,9,1)*5)/10)+MOD(MID(J10,9,1)*5,10),10)=10,0,10-MOD(MID(J10,1,1)*1+MID(J10,2,1)*3+MID(J10,3,1)*7+MID(J10,4,1)*1+MID(J10,5,1)*3+MID(J10,6,1)*7+MID(J10,7,1)*1+MID(J10,8,1)*3+INT((MID(J10,9,1)*5)/10)+MOD(MID(J10,9,1)*5,10),10))</f>
        <v>#VALUE!</v>
      </c>
      <c r="AN10" s="125" t="e">
        <f>IF(INT(MID(J10,10,1))=AM10,"OK","사업자오류")</f>
        <v>#VALUE!</v>
      </c>
    </row>
    <row r="11" spans="1:42" s="2" customFormat="1" ht="18" customHeight="1" x14ac:dyDescent="0.15">
      <c r="A11" s="361"/>
      <c r="B11" s="362"/>
      <c r="C11" s="363"/>
      <c r="D11" s="24" t="s">
        <v>80</v>
      </c>
      <c r="E11" s="380" t="s">
        <v>81</v>
      </c>
      <c r="F11" s="380"/>
      <c r="G11" s="380"/>
      <c r="H11" s="380"/>
      <c r="I11" s="381"/>
      <c r="J11" s="419"/>
      <c r="K11" s="420"/>
      <c r="L11" s="420"/>
      <c r="M11" s="420"/>
      <c r="N11" s="420"/>
      <c r="O11" s="421"/>
      <c r="P11" s="24" t="s">
        <v>84</v>
      </c>
      <c r="Q11" s="378" t="s">
        <v>85</v>
      </c>
      <c r="R11" s="378"/>
      <c r="S11" s="378"/>
      <c r="T11" s="378"/>
      <c r="U11" s="379"/>
      <c r="V11" s="382"/>
      <c r="W11" s="383"/>
      <c r="X11" s="383"/>
      <c r="Y11" s="383"/>
      <c r="Z11" s="383"/>
      <c r="AA11" s="383"/>
      <c r="AB11" s="383"/>
      <c r="AC11" s="383"/>
      <c r="AD11" s="383"/>
      <c r="AE11" s="383"/>
      <c r="AF11" s="383"/>
      <c r="AG11" s="383"/>
      <c r="AH11" s="383"/>
      <c r="AI11" s="383"/>
      <c r="AJ11" s="383"/>
      <c r="AK11" s="384"/>
      <c r="AM11" s="125" t="e">
        <f>MOD(11-MOD(MID(J11,1,1)*2+MID(J11,2,1)*3+MID(J11,3,1)*4+MID(J11,4,1)*5+MID(J11,5,1)*6+MID(J11,6,1)*7+MID(J11,7,1)*8+MID(J11,8,1)*9+MID(J11,9,1)*2+MID(J11,10,1)*3+MID(J11,11,1)*4+MID(J11,12,1)*5,11),10)</f>
        <v>#VALUE!</v>
      </c>
      <c r="AN11" s="125" t="e">
        <f>IF(INT(MID(J11,13,1))=AM11,"OK","주민오류")</f>
        <v>#VALUE!</v>
      </c>
    </row>
    <row r="12" spans="1:42" s="2" customFormat="1" ht="18" customHeight="1" x14ac:dyDescent="0.15">
      <c r="A12" s="358" t="s">
        <v>66</v>
      </c>
      <c r="B12" s="359"/>
      <c r="C12" s="360"/>
      <c r="D12" s="24" t="s">
        <v>67</v>
      </c>
      <c r="E12" s="364" t="s">
        <v>73</v>
      </c>
      <c r="F12" s="364"/>
      <c r="G12" s="364"/>
      <c r="H12" s="364"/>
      <c r="I12" s="365"/>
      <c r="J12" s="375"/>
      <c r="K12" s="376"/>
      <c r="L12" s="376"/>
      <c r="M12" s="376"/>
      <c r="N12" s="376"/>
      <c r="O12" s="376"/>
      <c r="P12" s="25" t="s">
        <v>77</v>
      </c>
      <c r="Q12" s="366" t="s">
        <v>126</v>
      </c>
      <c r="R12" s="366"/>
      <c r="S12" s="366"/>
      <c r="T12" s="366"/>
      <c r="U12" s="367"/>
      <c r="V12" s="326"/>
      <c r="W12" s="327"/>
      <c r="X12" s="327"/>
      <c r="Y12" s="327"/>
      <c r="Z12" s="327"/>
      <c r="AA12" s="327"/>
      <c r="AB12" s="327"/>
      <c r="AC12" s="327"/>
      <c r="AD12" s="327"/>
      <c r="AE12" s="327"/>
      <c r="AF12" s="327"/>
      <c r="AG12" s="327"/>
      <c r="AH12" s="327"/>
      <c r="AI12" s="327"/>
      <c r="AJ12" s="327"/>
      <c r="AK12" s="328"/>
      <c r="AM12" s="125" t="e">
        <f>MOD(11-MOD(MID(V12,1,1)*2+MID(V12,2,1)*3+MID(V12,3,1)*4+MID(V12,4,1)*5+MID(V12,5,1)*6+MID(V12,6,1)*7+MID(V12,7,1)*8+MID(V12,8,1)*9+MID(V12,9,1)*2+MID(V12,10,1)*3+MID(V12,11,1)*4+MID(V12,12,1)*5,11),10)</f>
        <v>#VALUE!</v>
      </c>
      <c r="AN12" s="125" t="e">
        <f>IF(INT(MID(V12,13,1))=AM12,"OK","주민오류")</f>
        <v>#VALUE!</v>
      </c>
    </row>
    <row r="13" spans="1:42" s="2" customFormat="1" ht="18" customHeight="1" x14ac:dyDescent="0.15">
      <c r="A13" s="361"/>
      <c r="B13" s="362"/>
      <c r="C13" s="363"/>
      <c r="D13" s="24" t="s">
        <v>68</v>
      </c>
      <c r="E13" s="364" t="s">
        <v>74</v>
      </c>
      <c r="F13" s="364"/>
      <c r="G13" s="364"/>
      <c r="H13" s="364"/>
      <c r="I13" s="365"/>
      <c r="J13" s="372"/>
      <c r="K13" s="373"/>
      <c r="L13" s="373"/>
      <c r="M13" s="373"/>
      <c r="N13" s="373"/>
      <c r="O13" s="373"/>
      <c r="P13" s="373"/>
      <c r="Q13" s="373"/>
      <c r="R13" s="373"/>
      <c r="S13" s="373"/>
      <c r="T13" s="373"/>
      <c r="U13" s="373"/>
      <c r="V13" s="373"/>
      <c r="W13" s="373"/>
      <c r="X13" s="373"/>
      <c r="Y13" s="373"/>
      <c r="Z13" s="373"/>
      <c r="AA13" s="373"/>
      <c r="AB13" s="373"/>
      <c r="AC13" s="373"/>
      <c r="AD13" s="373"/>
      <c r="AE13" s="373"/>
      <c r="AF13" s="373"/>
      <c r="AG13" s="373"/>
      <c r="AH13" s="373"/>
      <c r="AI13" s="373"/>
      <c r="AJ13" s="373"/>
      <c r="AK13" s="374"/>
      <c r="AP13" s="117"/>
    </row>
    <row r="14" spans="1:42" s="37" customFormat="1" ht="3" customHeight="1" x14ac:dyDescent="0.15">
      <c r="A14" s="409" t="s">
        <v>132</v>
      </c>
      <c r="B14" s="410"/>
      <c r="C14" s="410"/>
      <c r="D14" s="411"/>
      <c r="E14" s="56"/>
      <c r="F14" s="39"/>
      <c r="G14" s="39"/>
      <c r="H14" s="39"/>
      <c r="I14" s="39"/>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40"/>
    </row>
    <row r="15" spans="1:42" s="37" customFormat="1" ht="15" customHeight="1" x14ac:dyDescent="0.15">
      <c r="A15" s="412"/>
      <c r="B15" s="413"/>
      <c r="C15" s="413"/>
      <c r="D15" s="414"/>
      <c r="E15" s="57"/>
      <c r="F15" s="66">
        <v>60</v>
      </c>
      <c r="G15" s="49" t="s">
        <v>133</v>
      </c>
      <c r="H15" s="42"/>
      <c r="I15" s="42"/>
      <c r="J15" s="43"/>
      <c r="K15" s="43"/>
      <c r="L15" s="43"/>
      <c r="M15" s="43"/>
      <c r="N15" s="66">
        <v>63</v>
      </c>
      <c r="O15" s="50" t="s">
        <v>128</v>
      </c>
      <c r="P15" s="43"/>
      <c r="Q15" s="66">
        <v>76</v>
      </c>
      <c r="R15" s="50" t="s">
        <v>142</v>
      </c>
      <c r="S15" s="43"/>
      <c r="T15" s="43"/>
      <c r="U15" s="43"/>
      <c r="V15" s="43"/>
      <c r="W15" s="43"/>
      <c r="X15" s="43"/>
      <c r="Y15" s="43"/>
      <c r="Z15" s="43"/>
      <c r="AA15" s="43"/>
      <c r="AB15" s="55" t="s">
        <v>129</v>
      </c>
      <c r="AC15" s="66">
        <v>68</v>
      </c>
      <c r="AD15" s="54"/>
      <c r="AE15" s="66">
        <v>69</v>
      </c>
      <c r="AF15" s="54"/>
      <c r="AG15" s="66">
        <v>71</v>
      </c>
      <c r="AH15" s="41" t="s">
        <v>130</v>
      </c>
      <c r="AI15" s="66">
        <v>76</v>
      </c>
      <c r="AJ15" s="48" t="s">
        <v>127</v>
      </c>
      <c r="AK15" s="53"/>
    </row>
    <row r="16" spans="1:42" s="37" customFormat="1" ht="3" customHeight="1" x14ac:dyDescent="0.15">
      <c r="A16" s="412"/>
      <c r="B16" s="413"/>
      <c r="C16" s="413"/>
      <c r="D16" s="414"/>
      <c r="E16" s="57"/>
      <c r="F16" s="42"/>
      <c r="G16" s="42"/>
      <c r="H16" s="42"/>
      <c r="I16" s="42"/>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4"/>
    </row>
    <row r="17" spans="1:48" s="51" customFormat="1" ht="3" customHeight="1" x14ac:dyDescent="0.15">
      <c r="A17" s="412"/>
      <c r="B17" s="413"/>
      <c r="C17" s="413"/>
      <c r="D17" s="414"/>
      <c r="E17" s="57"/>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2"/>
    </row>
    <row r="18" spans="1:48" s="51" customFormat="1" ht="15" customHeight="1" x14ac:dyDescent="0.15">
      <c r="A18" s="412"/>
      <c r="B18" s="413"/>
      <c r="C18" s="413"/>
      <c r="D18" s="414"/>
      <c r="E18" s="57"/>
      <c r="F18" s="66">
        <v>63</v>
      </c>
      <c r="G18" s="50" t="s">
        <v>134</v>
      </c>
      <c r="H18" s="50"/>
      <c r="I18" s="50"/>
      <c r="J18" s="50"/>
      <c r="K18" s="50"/>
      <c r="L18" s="50"/>
      <c r="M18" s="50"/>
      <c r="N18" s="50"/>
      <c r="O18" s="50"/>
      <c r="P18" s="50"/>
      <c r="Q18" s="50"/>
      <c r="R18" s="50"/>
      <c r="S18" s="50"/>
      <c r="T18" s="50"/>
      <c r="U18" s="66">
        <v>68</v>
      </c>
      <c r="V18" s="50" t="s">
        <v>140</v>
      </c>
      <c r="W18" s="50"/>
      <c r="X18" s="50"/>
      <c r="Y18" s="50"/>
      <c r="Z18" s="50"/>
      <c r="AA18" s="50"/>
      <c r="AB18" s="66">
        <v>69</v>
      </c>
      <c r="AC18" s="50" t="s">
        <v>141</v>
      </c>
      <c r="AD18" s="50"/>
      <c r="AE18" s="50"/>
      <c r="AF18" s="50"/>
      <c r="AG18" s="50"/>
      <c r="AH18" s="50"/>
      <c r="AI18" s="50"/>
      <c r="AJ18" s="50"/>
      <c r="AK18" s="52"/>
    </row>
    <row r="19" spans="1:48" s="51" customFormat="1" ht="3" customHeight="1" x14ac:dyDescent="0.15">
      <c r="A19" s="412"/>
      <c r="B19" s="413"/>
      <c r="C19" s="413"/>
      <c r="D19" s="414"/>
      <c r="E19" s="57"/>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2"/>
    </row>
    <row r="20" spans="1:48" s="51" customFormat="1" ht="3" customHeight="1" x14ac:dyDescent="0.15">
      <c r="A20" s="412"/>
      <c r="B20" s="413"/>
      <c r="C20" s="413"/>
      <c r="D20" s="414"/>
      <c r="E20" s="57"/>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2"/>
    </row>
    <row r="21" spans="1:48" s="51" customFormat="1" ht="15" customHeight="1" x14ac:dyDescent="0.15">
      <c r="A21" s="412"/>
      <c r="B21" s="413"/>
      <c r="C21" s="413"/>
      <c r="D21" s="414"/>
      <c r="E21" s="57"/>
      <c r="F21" s="66">
        <v>71</v>
      </c>
      <c r="G21" s="50" t="s">
        <v>135</v>
      </c>
      <c r="H21" s="50"/>
      <c r="I21" s="50"/>
      <c r="J21" s="50"/>
      <c r="K21" s="50"/>
      <c r="L21" s="66">
        <v>72</v>
      </c>
      <c r="M21" s="50" t="s">
        <v>137</v>
      </c>
      <c r="N21" s="50"/>
      <c r="O21" s="50"/>
      <c r="P21" s="50"/>
      <c r="Q21" s="66">
        <v>73</v>
      </c>
      <c r="R21" s="50" t="s">
        <v>138</v>
      </c>
      <c r="S21" s="50"/>
      <c r="T21" s="50"/>
      <c r="U21" s="50"/>
      <c r="V21" s="66">
        <v>74</v>
      </c>
      <c r="W21" s="50" t="s">
        <v>139</v>
      </c>
      <c r="X21" s="50"/>
      <c r="Y21" s="50"/>
      <c r="Z21" s="50"/>
      <c r="AA21" s="50"/>
      <c r="AB21" s="50"/>
      <c r="AC21" s="50"/>
      <c r="AD21" s="50"/>
      <c r="AE21" s="50"/>
      <c r="AF21" s="50"/>
      <c r="AG21" s="50"/>
      <c r="AH21" s="50"/>
      <c r="AI21" s="50"/>
      <c r="AJ21" s="50"/>
      <c r="AK21" s="52"/>
    </row>
    <row r="22" spans="1:48" s="51" customFormat="1" ht="3" customHeight="1" x14ac:dyDescent="0.15">
      <c r="A22" s="412"/>
      <c r="B22" s="413"/>
      <c r="C22" s="413"/>
      <c r="D22" s="414"/>
      <c r="E22" s="57"/>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2"/>
    </row>
    <row r="23" spans="1:48" s="51" customFormat="1" ht="3" customHeight="1" x14ac:dyDescent="0.15">
      <c r="A23" s="412"/>
      <c r="B23" s="413"/>
      <c r="C23" s="413"/>
      <c r="D23" s="414"/>
      <c r="E23" s="57"/>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2"/>
    </row>
    <row r="24" spans="1:48" s="51" customFormat="1" ht="15" customHeight="1" x14ac:dyDescent="0.15">
      <c r="A24" s="412"/>
      <c r="B24" s="413"/>
      <c r="C24" s="413"/>
      <c r="D24" s="414"/>
      <c r="E24" s="57"/>
      <c r="F24" s="66">
        <v>75</v>
      </c>
      <c r="G24" s="50" t="s">
        <v>131</v>
      </c>
      <c r="H24" s="50"/>
      <c r="I24" s="50"/>
      <c r="J24" s="50"/>
      <c r="K24" s="50"/>
      <c r="L24" s="98">
        <v>76</v>
      </c>
      <c r="M24" s="50" t="s">
        <v>136</v>
      </c>
      <c r="N24" s="50"/>
      <c r="O24" s="50"/>
      <c r="P24" s="50"/>
      <c r="Q24" s="50"/>
      <c r="R24" s="50"/>
      <c r="S24" s="50"/>
      <c r="T24" s="50"/>
      <c r="U24" s="50"/>
      <c r="V24" s="50"/>
      <c r="W24" s="50"/>
      <c r="X24" s="50"/>
      <c r="Y24" s="50"/>
      <c r="Z24" s="50"/>
      <c r="AA24" s="50"/>
      <c r="AB24" s="50"/>
      <c r="AC24" s="50"/>
      <c r="AD24" s="50"/>
      <c r="AE24" s="50"/>
      <c r="AF24" s="50"/>
      <c r="AG24" s="50"/>
      <c r="AH24" s="50"/>
      <c r="AI24" s="50"/>
      <c r="AJ24" s="50"/>
      <c r="AK24" s="52"/>
    </row>
    <row r="25" spans="1:48" s="37" customFormat="1" ht="3" customHeight="1" x14ac:dyDescent="0.15">
      <c r="A25" s="415"/>
      <c r="B25" s="416"/>
      <c r="C25" s="416"/>
      <c r="D25" s="417"/>
      <c r="E25" s="58"/>
      <c r="F25" s="45"/>
      <c r="G25" s="45"/>
      <c r="H25" s="45"/>
      <c r="I25" s="45"/>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7"/>
    </row>
    <row r="26" spans="1:48" s="26" customFormat="1" ht="15" customHeight="1" x14ac:dyDescent="0.15">
      <c r="A26" s="418" t="s">
        <v>143</v>
      </c>
      <c r="B26" s="355"/>
      <c r="C26" s="355"/>
      <c r="D26" s="355"/>
      <c r="E26" s="354" t="s">
        <v>144</v>
      </c>
      <c r="F26" s="355"/>
      <c r="G26" s="377"/>
      <c r="H26" s="369" t="s">
        <v>145</v>
      </c>
      <c r="I26" s="370"/>
      <c r="J26" s="351"/>
      <c r="K26" s="369" t="s">
        <v>146</v>
      </c>
      <c r="L26" s="370"/>
      <c r="M26" s="351"/>
      <c r="N26" s="369" t="s">
        <v>149</v>
      </c>
      <c r="O26" s="370"/>
      <c r="P26" s="351"/>
      <c r="Q26" s="350" t="s">
        <v>147</v>
      </c>
      <c r="R26" s="351"/>
      <c r="S26" s="354" t="s">
        <v>150</v>
      </c>
      <c r="T26" s="355"/>
      <c r="U26" s="355"/>
      <c r="V26" s="355"/>
      <c r="W26" s="355"/>
      <c r="X26" s="355"/>
      <c r="Y26" s="355"/>
      <c r="Z26" s="355"/>
      <c r="AA26" s="355"/>
      <c r="AB26" s="355"/>
      <c r="AC26" s="355"/>
      <c r="AD26" s="355"/>
      <c r="AE26" s="355"/>
      <c r="AF26" s="355"/>
      <c r="AG26" s="355"/>
      <c r="AH26" s="355"/>
      <c r="AI26" s="355"/>
      <c r="AJ26" s="355"/>
      <c r="AK26" s="356"/>
    </row>
    <row r="27" spans="1:48" s="61" customFormat="1" ht="22.5" customHeight="1" x14ac:dyDescent="0.15">
      <c r="A27" s="357" t="s">
        <v>62</v>
      </c>
      <c r="B27" s="336"/>
      <c r="C27" s="59" t="s">
        <v>60</v>
      </c>
      <c r="D27" s="60" t="s">
        <v>61</v>
      </c>
      <c r="E27" s="336" t="s">
        <v>62</v>
      </c>
      <c r="F27" s="336"/>
      <c r="G27" s="59" t="s">
        <v>60</v>
      </c>
      <c r="H27" s="352"/>
      <c r="I27" s="371"/>
      <c r="J27" s="353"/>
      <c r="K27" s="352"/>
      <c r="L27" s="371"/>
      <c r="M27" s="353"/>
      <c r="N27" s="352"/>
      <c r="O27" s="371"/>
      <c r="P27" s="353"/>
      <c r="Q27" s="352"/>
      <c r="R27" s="353"/>
      <c r="S27" s="335" t="s">
        <v>151</v>
      </c>
      <c r="T27" s="336"/>
      <c r="U27" s="336"/>
      <c r="V27" s="335" t="s">
        <v>152</v>
      </c>
      <c r="W27" s="336"/>
      <c r="X27" s="336"/>
      <c r="Y27" s="335" t="s">
        <v>153</v>
      </c>
      <c r="Z27" s="336"/>
      <c r="AA27" s="336"/>
      <c r="AB27" s="337" t="s">
        <v>154</v>
      </c>
      <c r="AC27" s="338"/>
      <c r="AD27" s="339"/>
      <c r="AE27" s="368" t="s">
        <v>155</v>
      </c>
      <c r="AF27" s="355"/>
      <c r="AG27" s="355"/>
      <c r="AH27" s="355"/>
      <c r="AI27" s="355"/>
      <c r="AJ27" s="355"/>
      <c r="AK27" s="356"/>
      <c r="AV27" s="61" t="s">
        <v>591</v>
      </c>
    </row>
    <row r="28" spans="1:48" s="62" customFormat="1" ht="18" customHeight="1" x14ac:dyDescent="0.15">
      <c r="A28" s="312">
        <f>D4</f>
        <v>2021</v>
      </c>
      <c r="B28" s="313"/>
      <c r="C28" s="99">
        <v>1</v>
      </c>
      <c r="D28" s="100">
        <v>30</v>
      </c>
      <c r="E28" s="315">
        <f>A28</f>
        <v>2021</v>
      </c>
      <c r="F28" s="315"/>
      <c r="G28" s="99">
        <f>C28</f>
        <v>1</v>
      </c>
      <c r="H28" s="343">
        <v>125000</v>
      </c>
      <c r="I28" s="344"/>
      <c r="J28" s="345"/>
      <c r="K28" s="346">
        <f t="shared" ref="K28:K40" si="0">H28*60%</f>
        <v>75000</v>
      </c>
      <c r="L28" s="347"/>
      <c r="M28" s="348"/>
      <c r="N28" s="346">
        <f>H28-K28</f>
        <v>50000</v>
      </c>
      <c r="O28" s="347"/>
      <c r="P28" s="348"/>
      <c r="Q28" s="340">
        <v>0.2</v>
      </c>
      <c r="R28" s="340"/>
      <c r="S28" s="316">
        <f>IF(N28&lt;=50000,0,TRUNC(N28*Q28,-1))</f>
        <v>0</v>
      </c>
      <c r="T28" s="316"/>
      <c r="U28" s="316"/>
      <c r="V28" s="314"/>
      <c r="W28" s="314"/>
      <c r="X28" s="314"/>
      <c r="Y28" s="316">
        <f>S28*10%</f>
        <v>0</v>
      </c>
      <c r="Z28" s="316"/>
      <c r="AA28" s="316"/>
      <c r="AB28" s="314"/>
      <c r="AC28" s="314"/>
      <c r="AD28" s="314"/>
      <c r="AE28" s="309">
        <f>SUM(S28:AD28)</f>
        <v>0</v>
      </c>
      <c r="AF28" s="310"/>
      <c r="AG28" s="310"/>
      <c r="AH28" s="310"/>
      <c r="AI28" s="310"/>
      <c r="AJ28" s="310"/>
      <c r="AK28" s="311"/>
      <c r="AM28" s="12" t="s">
        <v>375</v>
      </c>
    </row>
    <row r="29" spans="1:48" s="62" customFormat="1" ht="18" customHeight="1" x14ac:dyDescent="0.15">
      <c r="A29" s="312"/>
      <c r="B29" s="313"/>
      <c r="C29" s="99"/>
      <c r="D29" s="100"/>
      <c r="E29" s="315"/>
      <c r="F29" s="315"/>
      <c r="G29" s="99"/>
      <c r="H29" s="343">
        <v>250010</v>
      </c>
      <c r="I29" s="344"/>
      <c r="J29" s="345"/>
      <c r="K29" s="346">
        <f t="shared" si="0"/>
        <v>150006</v>
      </c>
      <c r="L29" s="347"/>
      <c r="M29" s="348"/>
      <c r="N29" s="346">
        <f t="shared" ref="N29:N40" si="1">H29-K29</f>
        <v>100004</v>
      </c>
      <c r="O29" s="347"/>
      <c r="P29" s="348"/>
      <c r="Q29" s="340">
        <v>0.2</v>
      </c>
      <c r="R29" s="340"/>
      <c r="S29" s="316">
        <f t="shared" ref="S29:S40" si="2">IF(N29&lt;=50000,0,TRUNC(N29*Q29,-1))</f>
        <v>20000</v>
      </c>
      <c r="T29" s="316"/>
      <c r="U29" s="316"/>
      <c r="V29" s="314"/>
      <c r="W29" s="314"/>
      <c r="X29" s="314"/>
      <c r="Y29" s="316">
        <f t="shared" ref="Y29:Y40" si="3">S29*10%</f>
        <v>2000</v>
      </c>
      <c r="Z29" s="316"/>
      <c r="AA29" s="316"/>
      <c r="AB29" s="314"/>
      <c r="AC29" s="314"/>
      <c r="AD29" s="314"/>
      <c r="AE29" s="309">
        <f t="shared" ref="AE29:AE40" si="4">SUM(S29:AD29)</f>
        <v>22000</v>
      </c>
      <c r="AF29" s="310"/>
      <c r="AG29" s="310"/>
      <c r="AH29" s="310"/>
      <c r="AI29" s="310"/>
      <c r="AJ29" s="310"/>
      <c r="AK29" s="311"/>
      <c r="AM29" s="104" t="s">
        <v>360</v>
      </c>
    </row>
    <row r="30" spans="1:48" s="62" customFormat="1" ht="18" customHeight="1" x14ac:dyDescent="0.15">
      <c r="A30" s="312"/>
      <c r="B30" s="313"/>
      <c r="C30" s="99"/>
      <c r="D30" s="100"/>
      <c r="E30" s="315"/>
      <c r="F30" s="315"/>
      <c r="G30" s="99"/>
      <c r="H30" s="343">
        <v>260000</v>
      </c>
      <c r="I30" s="344"/>
      <c r="J30" s="345"/>
      <c r="K30" s="346">
        <f t="shared" si="0"/>
        <v>156000</v>
      </c>
      <c r="L30" s="347"/>
      <c r="M30" s="348"/>
      <c r="N30" s="346">
        <f t="shared" si="1"/>
        <v>104000</v>
      </c>
      <c r="O30" s="347"/>
      <c r="P30" s="348"/>
      <c r="Q30" s="340">
        <v>0.2</v>
      </c>
      <c r="R30" s="340"/>
      <c r="S30" s="316">
        <f t="shared" si="2"/>
        <v>20800</v>
      </c>
      <c r="T30" s="316"/>
      <c r="U30" s="316"/>
      <c r="V30" s="314"/>
      <c r="W30" s="314"/>
      <c r="X30" s="314"/>
      <c r="Y30" s="316">
        <f t="shared" si="3"/>
        <v>2080</v>
      </c>
      <c r="Z30" s="316"/>
      <c r="AA30" s="316"/>
      <c r="AB30" s="314"/>
      <c r="AC30" s="314"/>
      <c r="AD30" s="314"/>
      <c r="AE30" s="309">
        <f t="shared" si="4"/>
        <v>22880</v>
      </c>
      <c r="AF30" s="310"/>
      <c r="AG30" s="310"/>
      <c r="AH30" s="310"/>
      <c r="AI30" s="310"/>
      <c r="AJ30" s="310"/>
      <c r="AK30" s="311"/>
      <c r="AM30" s="104" t="s">
        <v>361</v>
      </c>
    </row>
    <row r="31" spans="1:48" s="62" customFormat="1" ht="18" customHeight="1" x14ac:dyDescent="0.15">
      <c r="A31" s="312"/>
      <c r="B31" s="313"/>
      <c r="C31" s="99"/>
      <c r="D31" s="100"/>
      <c r="E31" s="315"/>
      <c r="F31" s="315"/>
      <c r="G31" s="99"/>
      <c r="H31" s="343"/>
      <c r="I31" s="344"/>
      <c r="J31" s="345"/>
      <c r="K31" s="346">
        <f t="shared" si="0"/>
        <v>0</v>
      </c>
      <c r="L31" s="347"/>
      <c r="M31" s="348"/>
      <c r="N31" s="346">
        <f t="shared" si="1"/>
        <v>0</v>
      </c>
      <c r="O31" s="347"/>
      <c r="P31" s="348"/>
      <c r="Q31" s="340">
        <v>0.2</v>
      </c>
      <c r="R31" s="340"/>
      <c r="S31" s="316">
        <f t="shared" si="2"/>
        <v>0</v>
      </c>
      <c r="T31" s="316"/>
      <c r="U31" s="316"/>
      <c r="V31" s="314"/>
      <c r="W31" s="314"/>
      <c r="X31" s="314"/>
      <c r="Y31" s="316">
        <f t="shared" si="3"/>
        <v>0</v>
      </c>
      <c r="Z31" s="316"/>
      <c r="AA31" s="316"/>
      <c r="AB31" s="314"/>
      <c r="AC31" s="314"/>
      <c r="AD31" s="314"/>
      <c r="AE31" s="309">
        <f t="shared" si="4"/>
        <v>0</v>
      </c>
      <c r="AF31" s="310"/>
      <c r="AG31" s="310"/>
      <c r="AH31" s="310"/>
      <c r="AI31" s="310"/>
      <c r="AJ31" s="310"/>
      <c r="AK31" s="311"/>
      <c r="AM31" s="2" t="s">
        <v>362</v>
      </c>
    </row>
    <row r="32" spans="1:48" s="62" customFormat="1" ht="18" customHeight="1" x14ac:dyDescent="0.15">
      <c r="A32" s="312"/>
      <c r="B32" s="313"/>
      <c r="C32" s="99"/>
      <c r="D32" s="100"/>
      <c r="E32" s="315"/>
      <c r="F32" s="315"/>
      <c r="G32" s="99"/>
      <c r="H32" s="343"/>
      <c r="I32" s="344"/>
      <c r="J32" s="345"/>
      <c r="K32" s="346">
        <f t="shared" si="0"/>
        <v>0</v>
      </c>
      <c r="L32" s="347"/>
      <c r="M32" s="348"/>
      <c r="N32" s="346">
        <f t="shared" si="1"/>
        <v>0</v>
      </c>
      <c r="O32" s="347"/>
      <c r="P32" s="348"/>
      <c r="Q32" s="340">
        <v>0.2</v>
      </c>
      <c r="R32" s="340"/>
      <c r="S32" s="316">
        <f t="shared" si="2"/>
        <v>0</v>
      </c>
      <c r="T32" s="316"/>
      <c r="U32" s="316"/>
      <c r="V32" s="314"/>
      <c r="W32" s="314"/>
      <c r="X32" s="314"/>
      <c r="Y32" s="316">
        <f t="shared" si="3"/>
        <v>0</v>
      </c>
      <c r="Z32" s="316"/>
      <c r="AA32" s="316"/>
      <c r="AB32" s="314"/>
      <c r="AC32" s="314"/>
      <c r="AD32" s="314"/>
      <c r="AE32" s="309">
        <f t="shared" si="4"/>
        <v>0</v>
      </c>
      <c r="AF32" s="310"/>
      <c r="AG32" s="310"/>
      <c r="AH32" s="310"/>
      <c r="AI32" s="310"/>
      <c r="AJ32" s="310"/>
      <c r="AK32" s="311"/>
    </row>
    <row r="33" spans="1:79" s="62" customFormat="1" ht="18" customHeight="1" x14ac:dyDescent="0.15">
      <c r="A33" s="312"/>
      <c r="B33" s="313"/>
      <c r="C33" s="99"/>
      <c r="D33" s="100"/>
      <c r="E33" s="315"/>
      <c r="F33" s="315"/>
      <c r="G33" s="99"/>
      <c r="H33" s="343"/>
      <c r="I33" s="344"/>
      <c r="J33" s="345"/>
      <c r="K33" s="346">
        <f t="shared" si="0"/>
        <v>0</v>
      </c>
      <c r="L33" s="347"/>
      <c r="M33" s="348"/>
      <c r="N33" s="346">
        <f t="shared" si="1"/>
        <v>0</v>
      </c>
      <c r="O33" s="347"/>
      <c r="P33" s="348"/>
      <c r="Q33" s="340">
        <v>0.2</v>
      </c>
      <c r="R33" s="340"/>
      <c r="S33" s="316">
        <f t="shared" si="2"/>
        <v>0</v>
      </c>
      <c r="T33" s="316"/>
      <c r="U33" s="316"/>
      <c r="V33" s="314"/>
      <c r="W33" s="314"/>
      <c r="X33" s="314"/>
      <c r="Y33" s="316">
        <f t="shared" si="3"/>
        <v>0</v>
      </c>
      <c r="Z33" s="316"/>
      <c r="AA33" s="316"/>
      <c r="AB33" s="314"/>
      <c r="AC33" s="314"/>
      <c r="AD33" s="314"/>
      <c r="AE33" s="309">
        <f t="shared" si="4"/>
        <v>0</v>
      </c>
      <c r="AF33" s="310"/>
      <c r="AG33" s="310"/>
      <c r="AH33" s="310"/>
      <c r="AI33" s="310"/>
      <c r="AJ33" s="310"/>
      <c r="AK33" s="311"/>
      <c r="AM33" s="105" t="s">
        <v>363</v>
      </c>
    </row>
    <row r="34" spans="1:79" s="62" customFormat="1" ht="18" customHeight="1" x14ac:dyDescent="0.15">
      <c r="A34" s="312"/>
      <c r="B34" s="313"/>
      <c r="C34" s="99"/>
      <c r="D34" s="100"/>
      <c r="E34" s="315"/>
      <c r="F34" s="315"/>
      <c r="G34" s="99"/>
      <c r="H34" s="343"/>
      <c r="I34" s="344"/>
      <c r="J34" s="345"/>
      <c r="K34" s="346">
        <f t="shared" si="0"/>
        <v>0</v>
      </c>
      <c r="L34" s="347"/>
      <c r="M34" s="348"/>
      <c r="N34" s="346">
        <f t="shared" si="1"/>
        <v>0</v>
      </c>
      <c r="O34" s="347"/>
      <c r="P34" s="348"/>
      <c r="Q34" s="340">
        <v>0.2</v>
      </c>
      <c r="R34" s="340"/>
      <c r="S34" s="316">
        <f t="shared" si="2"/>
        <v>0</v>
      </c>
      <c r="T34" s="316"/>
      <c r="U34" s="316"/>
      <c r="V34" s="314"/>
      <c r="W34" s="314"/>
      <c r="X34" s="314"/>
      <c r="Y34" s="316">
        <f t="shared" si="3"/>
        <v>0</v>
      </c>
      <c r="Z34" s="316"/>
      <c r="AA34" s="316"/>
      <c r="AB34" s="314"/>
      <c r="AC34" s="314"/>
      <c r="AD34" s="314"/>
      <c r="AE34" s="309">
        <f t="shared" si="4"/>
        <v>0</v>
      </c>
      <c r="AF34" s="310"/>
      <c r="AG34" s="310"/>
      <c r="AH34" s="310"/>
      <c r="AI34" s="310"/>
      <c r="AJ34" s="310"/>
      <c r="AK34" s="311"/>
      <c r="AM34" s="106" t="s">
        <v>364</v>
      </c>
    </row>
    <row r="35" spans="1:79" s="62" customFormat="1" ht="18" customHeight="1" x14ac:dyDescent="0.15">
      <c r="A35" s="312"/>
      <c r="B35" s="313"/>
      <c r="C35" s="99"/>
      <c r="D35" s="100"/>
      <c r="E35" s="315"/>
      <c r="F35" s="315"/>
      <c r="G35" s="99"/>
      <c r="H35" s="343"/>
      <c r="I35" s="344"/>
      <c r="J35" s="345"/>
      <c r="K35" s="346">
        <f t="shared" si="0"/>
        <v>0</v>
      </c>
      <c r="L35" s="347"/>
      <c r="M35" s="348"/>
      <c r="N35" s="346">
        <f t="shared" si="1"/>
        <v>0</v>
      </c>
      <c r="O35" s="347"/>
      <c r="P35" s="348"/>
      <c r="Q35" s="340">
        <v>0.2</v>
      </c>
      <c r="R35" s="340"/>
      <c r="S35" s="316">
        <f t="shared" si="2"/>
        <v>0</v>
      </c>
      <c r="T35" s="316"/>
      <c r="U35" s="316"/>
      <c r="V35" s="314"/>
      <c r="W35" s="314"/>
      <c r="X35" s="314"/>
      <c r="Y35" s="316">
        <f t="shared" si="3"/>
        <v>0</v>
      </c>
      <c r="Z35" s="316"/>
      <c r="AA35" s="316"/>
      <c r="AB35" s="314"/>
      <c r="AC35" s="314"/>
      <c r="AD35" s="314"/>
      <c r="AE35" s="309">
        <f t="shared" si="4"/>
        <v>0</v>
      </c>
      <c r="AF35" s="310"/>
      <c r="AG35" s="310"/>
      <c r="AH35" s="310"/>
      <c r="AI35" s="310"/>
      <c r="AJ35" s="310"/>
      <c r="AK35" s="311"/>
      <c r="AM35" s="106" t="s">
        <v>365</v>
      </c>
    </row>
    <row r="36" spans="1:79" s="62" customFormat="1" ht="18" customHeight="1" x14ac:dyDescent="0.15">
      <c r="A36" s="312"/>
      <c r="B36" s="313"/>
      <c r="C36" s="99"/>
      <c r="D36" s="100"/>
      <c r="E36" s="315"/>
      <c r="F36" s="315"/>
      <c r="G36" s="99"/>
      <c r="H36" s="343"/>
      <c r="I36" s="344"/>
      <c r="J36" s="345"/>
      <c r="K36" s="346">
        <f t="shared" si="0"/>
        <v>0</v>
      </c>
      <c r="L36" s="347"/>
      <c r="M36" s="348"/>
      <c r="N36" s="346">
        <f t="shared" si="1"/>
        <v>0</v>
      </c>
      <c r="O36" s="347"/>
      <c r="P36" s="348"/>
      <c r="Q36" s="340">
        <v>0.2</v>
      </c>
      <c r="R36" s="340"/>
      <c r="S36" s="316">
        <f t="shared" si="2"/>
        <v>0</v>
      </c>
      <c r="T36" s="316"/>
      <c r="U36" s="316"/>
      <c r="V36" s="314"/>
      <c r="W36" s="314"/>
      <c r="X36" s="314"/>
      <c r="Y36" s="316">
        <f t="shared" si="3"/>
        <v>0</v>
      </c>
      <c r="Z36" s="316"/>
      <c r="AA36" s="316"/>
      <c r="AB36" s="314"/>
      <c r="AC36" s="314"/>
      <c r="AD36" s="314"/>
      <c r="AE36" s="309">
        <f t="shared" si="4"/>
        <v>0</v>
      </c>
      <c r="AF36" s="310"/>
      <c r="AG36" s="310"/>
      <c r="AH36" s="310"/>
      <c r="AI36" s="310"/>
      <c r="AJ36" s="310"/>
      <c r="AK36" s="311"/>
      <c r="AM36" s="105" t="s">
        <v>366</v>
      </c>
    </row>
    <row r="37" spans="1:79" s="62" customFormat="1" ht="18" customHeight="1" x14ac:dyDescent="0.15">
      <c r="A37" s="312"/>
      <c r="B37" s="313"/>
      <c r="C37" s="99"/>
      <c r="D37" s="100"/>
      <c r="E37" s="315"/>
      <c r="F37" s="315"/>
      <c r="G37" s="99"/>
      <c r="H37" s="343"/>
      <c r="I37" s="344"/>
      <c r="J37" s="345"/>
      <c r="K37" s="346">
        <f t="shared" si="0"/>
        <v>0</v>
      </c>
      <c r="L37" s="347"/>
      <c r="M37" s="348"/>
      <c r="N37" s="346">
        <f t="shared" si="1"/>
        <v>0</v>
      </c>
      <c r="O37" s="347"/>
      <c r="P37" s="348"/>
      <c r="Q37" s="340">
        <v>0.2</v>
      </c>
      <c r="R37" s="340"/>
      <c r="S37" s="316">
        <f t="shared" si="2"/>
        <v>0</v>
      </c>
      <c r="T37" s="316"/>
      <c r="U37" s="316"/>
      <c r="V37" s="314"/>
      <c r="W37" s="314"/>
      <c r="X37" s="314"/>
      <c r="Y37" s="316">
        <f t="shared" si="3"/>
        <v>0</v>
      </c>
      <c r="Z37" s="316"/>
      <c r="AA37" s="316"/>
      <c r="AB37" s="314"/>
      <c r="AC37" s="314"/>
      <c r="AD37" s="314"/>
      <c r="AE37" s="309">
        <f t="shared" si="4"/>
        <v>0</v>
      </c>
      <c r="AF37" s="310"/>
      <c r="AG37" s="310"/>
      <c r="AH37" s="310"/>
      <c r="AI37" s="310"/>
      <c r="AJ37" s="310"/>
      <c r="AK37" s="311"/>
      <c r="AM37" s="105" t="s">
        <v>367</v>
      </c>
    </row>
    <row r="38" spans="1:79" s="62" customFormat="1" ht="18" customHeight="1" x14ac:dyDescent="0.15">
      <c r="A38" s="312"/>
      <c r="B38" s="313"/>
      <c r="C38" s="99"/>
      <c r="D38" s="100"/>
      <c r="E38" s="315"/>
      <c r="F38" s="315"/>
      <c r="G38" s="99"/>
      <c r="H38" s="343"/>
      <c r="I38" s="344"/>
      <c r="J38" s="345"/>
      <c r="K38" s="346">
        <f t="shared" si="0"/>
        <v>0</v>
      </c>
      <c r="L38" s="347"/>
      <c r="M38" s="348"/>
      <c r="N38" s="346">
        <f t="shared" si="1"/>
        <v>0</v>
      </c>
      <c r="O38" s="347"/>
      <c r="P38" s="348"/>
      <c r="Q38" s="340">
        <v>0.2</v>
      </c>
      <c r="R38" s="340"/>
      <c r="S38" s="316">
        <f t="shared" si="2"/>
        <v>0</v>
      </c>
      <c r="T38" s="316"/>
      <c r="U38" s="316"/>
      <c r="V38" s="314"/>
      <c r="W38" s="314"/>
      <c r="X38" s="314"/>
      <c r="Y38" s="316">
        <f t="shared" si="3"/>
        <v>0</v>
      </c>
      <c r="Z38" s="316"/>
      <c r="AA38" s="316"/>
      <c r="AB38" s="314"/>
      <c r="AC38" s="314"/>
      <c r="AD38" s="314"/>
      <c r="AE38" s="309">
        <f t="shared" si="4"/>
        <v>0</v>
      </c>
      <c r="AF38" s="310"/>
      <c r="AG38" s="310"/>
      <c r="AH38" s="310"/>
      <c r="AI38" s="310"/>
      <c r="AJ38" s="310"/>
      <c r="AK38" s="311"/>
      <c r="AM38" s="115" t="s">
        <v>368</v>
      </c>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7"/>
      <c r="BQ38" s="107"/>
      <c r="BR38" s="107"/>
      <c r="BS38" s="107"/>
      <c r="BT38" s="107"/>
      <c r="BU38" s="107"/>
      <c r="BV38" s="107"/>
      <c r="BW38" s="107"/>
      <c r="BX38" s="107"/>
      <c r="BY38" s="107"/>
      <c r="BZ38" s="107"/>
      <c r="CA38" s="108"/>
    </row>
    <row r="39" spans="1:79" s="62" customFormat="1" ht="18" customHeight="1" x14ac:dyDescent="0.15">
      <c r="A39" s="312"/>
      <c r="B39" s="313"/>
      <c r="C39" s="99"/>
      <c r="D39" s="100"/>
      <c r="E39" s="315"/>
      <c r="F39" s="315"/>
      <c r="G39" s="99"/>
      <c r="H39" s="343"/>
      <c r="I39" s="344"/>
      <c r="J39" s="345"/>
      <c r="K39" s="346">
        <f t="shared" si="0"/>
        <v>0</v>
      </c>
      <c r="L39" s="347"/>
      <c r="M39" s="348"/>
      <c r="N39" s="346">
        <f t="shared" si="1"/>
        <v>0</v>
      </c>
      <c r="O39" s="347"/>
      <c r="P39" s="348"/>
      <c r="Q39" s="340">
        <v>0.2</v>
      </c>
      <c r="R39" s="340"/>
      <c r="S39" s="316">
        <f t="shared" si="2"/>
        <v>0</v>
      </c>
      <c r="T39" s="316"/>
      <c r="U39" s="316"/>
      <c r="V39" s="314"/>
      <c r="W39" s="314"/>
      <c r="X39" s="314"/>
      <c r="Y39" s="316">
        <f t="shared" si="3"/>
        <v>0</v>
      </c>
      <c r="Z39" s="316"/>
      <c r="AA39" s="316"/>
      <c r="AB39" s="314"/>
      <c r="AC39" s="314"/>
      <c r="AD39" s="314"/>
      <c r="AE39" s="309">
        <f t="shared" si="4"/>
        <v>0</v>
      </c>
      <c r="AF39" s="310"/>
      <c r="AG39" s="310"/>
      <c r="AH39" s="310"/>
      <c r="AI39" s="310"/>
      <c r="AJ39" s="310"/>
      <c r="AK39" s="311"/>
      <c r="AM39" s="109" t="s">
        <v>369</v>
      </c>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0"/>
      <c r="BM39" s="110"/>
      <c r="BN39" s="110"/>
      <c r="BO39" s="110"/>
      <c r="BP39" s="110"/>
      <c r="BQ39" s="110"/>
      <c r="BR39" s="110"/>
      <c r="BS39" s="110"/>
      <c r="BT39" s="110"/>
      <c r="BU39" s="110"/>
      <c r="BV39" s="110"/>
      <c r="BW39" s="110"/>
      <c r="BX39" s="110"/>
      <c r="BY39" s="110"/>
      <c r="BZ39" s="110"/>
      <c r="CA39" s="111"/>
    </row>
    <row r="40" spans="1:79" s="62" customFormat="1" ht="18" customHeight="1" x14ac:dyDescent="0.15">
      <c r="A40" s="312"/>
      <c r="B40" s="313"/>
      <c r="C40" s="99"/>
      <c r="D40" s="100"/>
      <c r="E40" s="315"/>
      <c r="F40" s="315"/>
      <c r="G40" s="99"/>
      <c r="H40" s="343"/>
      <c r="I40" s="344"/>
      <c r="J40" s="345"/>
      <c r="K40" s="346">
        <f t="shared" si="0"/>
        <v>0</v>
      </c>
      <c r="L40" s="347"/>
      <c r="M40" s="348"/>
      <c r="N40" s="346">
        <f t="shared" si="1"/>
        <v>0</v>
      </c>
      <c r="O40" s="347"/>
      <c r="P40" s="348"/>
      <c r="Q40" s="340">
        <v>0.2</v>
      </c>
      <c r="R40" s="340"/>
      <c r="S40" s="316">
        <f t="shared" si="2"/>
        <v>0</v>
      </c>
      <c r="T40" s="316"/>
      <c r="U40" s="316"/>
      <c r="V40" s="314"/>
      <c r="W40" s="314"/>
      <c r="X40" s="314"/>
      <c r="Y40" s="316">
        <f t="shared" si="3"/>
        <v>0</v>
      </c>
      <c r="Z40" s="316"/>
      <c r="AA40" s="316"/>
      <c r="AB40" s="314"/>
      <c r="AC40" s="314"/>
      <c r="AD40" s="314"/>
      <c r="AE40" s="309">
        <f t="shared" si="4"/>
        <v>0</v>
      </c>
      <c r="AF40" s="310"/>
      <c r="AG40" s="310"/>
      <c r="AH40" s="310"/>
      <c r="AI40" s="310"/>
      <c r="AJ40" s="310"/>
      <c r="AK40" s="311"/>
      <c r="AM40" s="112" t="s">
        <v>370</v>
      </c>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c r="BJ40" s="113"/>
      <c r="BK40" s="113"/>
      <c r="BL40" s="113"/>
      <c r="BM40" s="113"/>
      <c r="BN40" s="113"/>
      <c r="BO40" s="113"/>
      <c r="BP40" s="113"/>
      <c r="BQ40" s="113"/>
      <c r="BR40" s="113"/>
      <c r="BS40" s="113"/>
      <c r="BT40" s="113"/>
      <c r="BU40" s="113"/>
      <c r="BV40" s="113"/>
      <c r="BW40" s="113"/>
      <c r="BX40" s="113"/>
      <c r="BY40" s="113"/>
      <c r="BZ40" s="113"/>
      <c r="CA40" s="114"/>
    </row>
    <row r="41" spans="1:79" s="2" customFormat="1" ht="15" customHeight="1" x14ac:dyDescent="0.15">
      <c r="A41" s="16"/>
      <c r="B41" s="11" t="s">
        <v>102</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17"/>
      <c r="AM41" s="106" t="s">
        <v>371</v>
      </c>
    </row>
    <row r="42" spans="1:79" s="2" customFormat="1" ht="15" customHeight="1" x14ac:dyDescent="0.15">
      <c r="A42" s="16"/>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17"/>
      <c r="AM42" s="105" t="s">
        <v>296</v>
      </c>
    </row>
    <row r="43" spans="1:79" s="2" customFormat="1" ht="15" customHeight="1" x14ac:dyDescent="0.15">
      <c r="A43" s="16"/>
      <c r="B43" s="4"/>
      <c r="C43" s="4"/>
      <c r="D43" s="4"/>
      <c r="E43" s="4"/>
      <c r="F43" s="4"/>
      <c r="G43" s="4"/>
      <c r="H43" s="4"/>
      <c r="I43" s="4"/>
      <c r="J43" s="4"/>
      <c r="K43" s="4"/>
      <c r="L43" s="4"/>
      <c r="M43" s="4"/>
      <c r="N43" s="349" t="str">
        <f ca="1">IF(J12="","        년       월      일",TODAY())</f>
        <v xml:space="preserve">        년       월      일</v>
      </c>
      <c r="O43" s="349"/>
      <c r="P43" s="349"/>
      <c r="Q43" s="349"/>
      <c r="R43" s="349"/>
      <c r="S43" s="349"/>
      <c r="T43" s="349"/>
      <c r="U43" s="349"/>
      <c r="V43" s="349"/>
      <c r="W43" s="4"/>
      <c r="X43" s="4"/>
      <c r="Y43" s="4"/>
      <c r="Z43" s="4"/>
      <c r="AA43" s="4"/>
      <c r="AB43" s="4"/>
      <c r="AC43" s="4"/>
      <c r="AD43" s="4"/>
      <c r="AE43" s="4"/>
      <c r="AF43" s="4"/>
      <c r="AG43" s="4"/>
      <c r="AH43" s="4"/>
      <c r="AI43" s="4"/>
      <c r="AJ43" s="4"/>
      <c r="AK43" s="17"/>
      <c r="AM43" s="105" t="s">
        <v>372</v>
      </c>
    </row>
    <row r="44" spans="1:79" s="2" customFormat="1" ht="15" customHeight="1" x14ac:dyDescent="0.15">
      <c r="A44" s="16"/>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17"/>
    </row>
    <row r="45" spans="1:79" s="2" customFormat="1" ht="15" customHeight="1" x14ac:dyDescent="0.15">
      <c r="A45" s="16"/>
      <c r="B45" s="4"/>
      <c r="C45" s="4"/>
      <c r="D45" s="4"/>
      <c r="E45" s="4"/>
      <c r="F45" s="4"/>
      <c r="G45" s="4"/>
      <c r="H45" s="4"/>
      <c r="I45" s="341" t="s">
        <v>103</v>
      </c>
      <c r="J45" s="341"/>
      <c r="K45" s="341"/>
      <c r="L45" s="341"/>
      <c r="M45" s="341"/>
      <c r="N45" s="341"/>
      <c r="O45" s="342" t="str">
        <f>IF(V10="","",V10)</f>
        <v/>
      </c>
      <c r="P45" s="342"/>
      <c r="Q45" s="342"/>
      <c r="R45" s="342"/>
      <c r="S45" s="342"/>
      <c r="T45" s="342"/>
      <c r="U45" s="342"/>
      <c r="V45" s="342"/>
      <c r="W45" s="342"/>
      <c r="X45" s="11" t="s">
        <v>104</v>
      </c>
      <c r="Y45" s="4"/>
      <c r="Z45" s="4"/>
      <c r="AA45" s="4"/>
      <c r="AB45" s="4"/>
      <c r="AC45" s="4"/>
      <c r="AD45" s="4"/>
      <c r="AE45" s="4"/>
      <c r="AF45" s="4"/>
      <c r="AG45" s="4"/>
      <c r="AH45" s="4"/>
      <c r="AI45" s="4"/>
      <c r="AJ45" s="4"/>
      <c r="AK45" s="17"/>
    </row>
    <row r="46" spans="1:79" s="2" customFormat="1" ht="15" customHeight="1" x14ac:dyDescent="0.15">
      <c r="A46" s="16"/>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17"/>
      <c r="AM46" s="116" t="s">
        <v>373</v>
      </c>
    </row>
    <row r="47" spans="1:79" s="2" customFormat="1" ht="15" customHeight="1" x14ac:dyDescent="0.15">
      <c r="A47" s="16"/>
      <c r="B47" s="342" t="str">
        <f>IF(J12="","",J12)</f>
        <v/>
      </c>
      <c r="C47" s="342"/>
      <c r="D47" s="342"/>
      <c r="E47" s="342"/>
      <c r="F47" s="342"/>
      <c r="G47" s="11" t="s">
        <v>105</v>
      </c>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17"/>
    </row>
    <row r="48" spans="1:79" s="2" customFormat="1" ht="15" customHeight="1" x14ac:dyDescent="0.15">
      <c r="A48" s="18"/>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19"/>
    </row>
    <row r="49" spans="1:44" s="2" customFormat="1" ht="3.75" customHeight="1" x14ac:dyDescent="0.15">
      <c r="A49" s="16"/>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17"/>
    </row>
    <row r="50" spans="1:44" s="2" customFormat="1" ht="15" customHeight="1" x14ac:dyDescent="0.15">
      <c r="A50" s="67" t="s">
        <v>163</v>
      </c>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9"/>
      <c r="AM50" s="2" t="s">
        <v>592</v>
      </c>
    </row>
    <row r="51" spans="1:44" s="12" customFormat="1" ht="15" customHeight="1" thickBot="1" x14ac:dyDescent="0.2">
      <c r="A51" s="30"/>
      <c r="B51" s="31" t="s">
        <v>157</v>
      </c>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2"/>
      <c r="AM51" s="2"/>
      <c r="AN51" s="2"/>
      <c r="AO51" s="2"/>
      <c r="AP51" s="2"/>
      <c r="AQ51" s="2"/>
      <c r="AR51" s="2"/>
    </row>
    <row r="52" spans="1:44" s="12" customFormat="1" ht="15" customHeight="1" thickBot="1" x14ac:dyDescent="0.2">
      <c r="A52" s="30"/>
      <c r="B52" s="31" t="s">
        <v>158</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2"/>
      <c r="AM52" s="126" t="s">
        <v>396</v>
      </c>
      <c r="AN52" s="127">
        <v>300000</v>
      </c>
      <c r="AO52" s="2"/>
      <c r="AP52" s="2" t="s">
        <v>397</v>
      </c>
      <c r="AQ52" s="2"/>
      <c r="AR52" s="2"/>
    </row>
    <row r="53" spans="1:44" s="12" customFormat="1" ht="15" customHeight="1" x14ac:dyDescent="0.15">
      <c r="A53" s="30"/>
      <c r="B53" s="31" t="s">
        <v>159</v>
      </c>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2"/>
      <c r="AM53" s="2"/>
      <c r="AN53" s="2"/>
      <c r="AO53" s="2"/>
      <c r="AP53" s="2"/>
      <c r="AQ53" s="2"/>
      <c r="AR53" s="2"/>
    </row>
    <row r="54" spans="1:44" s="12" customFormat="1" ht="15" customHeight="1" x14ac:dyDescent="0.15">
      <c r="A54" s="30"/>
      <c r="B54" s="31" t="s">
        <v>162</v>
      </c>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2"/>
      <c r="AM54" s="2" t="s">
        <v>398</v>
      </c>
      <c r="AN54" s="2"/>
      <c r="AO54" s="2"/>
      <c r="AP54" s="2"/>
      <c r="AQ54" s="2"/>
      <c r="AR54" s="2"/>
    </row>
    <row r="55" spans="1:44" s="12" customFormat="1" ht="15" customHeight="1" x14ac:dyDescent="0.15">
      <c r="A55" s="30"/>
      <c r="B55" s="31" t="s">
        <v>160</v>
      </c>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2"/>
      <c r="AO55" s="2"/>
      <c r="AP55" s="2"/>
      <c r="AQ55" s="2"/>
      <c r="AR55" s="2"/>
    </row>
    <row r="56" spans="1:44" s="12" customFormat="1" ht="6" customHeight="1" x14ac:dyDescent="0.15">
      <c r="A56" s="63"/>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5"/>
      <c r="AO56" s="2"/>
      <c r="AP56" s="2"/>
      <c r="AQ56" s="2"/>
      <c r="AR56" s="2"/>
    </row>
    <row r="57" spans="1:44" x14ac:dyDescent="0.15">
      <c r="AI57" s="22" t="s">
        <v>161</v>
      </c>
      <c r="AO57" s="2"/>
      <c r="AP57" s="2"/>
      <c r="AQ57" s="2"/>
      <c r="AR57" s="2"/>
    </row>
    <row r="58" spans="1:44" x14ac:dyDescent="0.15">
      <c r="AM58" s="124" t="s">
        <v>399</v>
      </c>
      <c r="AN58" s="128">
        <f>AN52/(100-4.4)*100</f>
        <v>313807.53138075315</v>
      </c>
    </row>
    <row r="59" spans="1:44" x14ac:dyDescent="0.15">
      <c r="AM59" s="133" t="s">
        <v>401</v>
      </c>
      <c r="AN59" s="128">
        <f>AN58*60%</f>
        <v>188284.5188284519</v>
      </c>
      <c r="AO59" t="s">
        <v>593</v>
      </c>
    </row>
    <row r="60" spans="1:44" x14ac:dyDescent="0.15">
      <c r="AM60" s="133" t="s">
        <v>402</v>
      </c>
      <c r="AN60" s="128">
        <f>AN58-AN59</f>
        <v>125523.01255230125</v>
      </c>
    </row>
    <row r="61" spans="1:44" x14ac:dyDescent="0.15">
      <c r="AM61" s="133" t="s">
        <v>403</v>
      </c>
      <c r="AN61" s="134">
        <v>0.2</v>
      </c>
    </row>
    <row r="62" spans="1:44" x14ac:dyDescent="0.15">
      <c r="AM62" s="133" t="s">
        <v>404</v>
      </c>
      <c r="AN62" s="135">
        <f>TRUNC(AN60*AN61,0)</f>
        <v>25104</v>
      </c>
    </row>
    <row r="63" spans="1:44" x14ac:dyDescent="0.15">
      <c r="AM63" s="133" t="s">
        <v>405</v>
      </c>
      <c r="AN63" s="135">
        <f>TRUNC(AN76*10%,0)</f>
        <v>0</v>
      </c>
      <c r="AP63" s="136" t="s">
        <v>406</v>
      </c>
    </row>
    <row r="64" spans="1:44" x14ac:dyDescent="0.15">
      <c r="AM64" s="133" t="s">
        <v>400</v>
      </c>
      <c r="AN64" s="135">
        <f>AN58-AN76-AN63</f>
        <v>313807.53138075315</v>
      </c>
      <c r="AP64" s="137">
        <f>AN52-AN64</f>
        <v>-13807.531380753149</v>
      </c>
    </row>
  </sheetData>
  <mergeCells count="186">
    <mergeCell ref="B4:C6"/>
    <mergeCell ref="D4:E6"/>
    <mergeCell ref="F4:F6"/>
    <mergeCell ref="H33:J33"/>
    <mergeCell ref="H35:J35"/>
    <mergeCell ref="H37:J37"/>
    <mergeCell ref="A14:D25"/>
    <mergeCell ref="H28:J28"/>
    <mergeCell ref="H29:J29"/>
    <mergeCell ref="A26:D26"/>
    <mergeCell ref="J11:O11"/>
    <mergeCell ref="A30:B30"/>
    <mergeCell ref="E30:F30"/>
    <mergeCell ref="H30:J30"/>
    <mergeCell ref="N30:P30"/>
    <mergeCell ref="A34:B34"/>
    <mergeCell ref="E34:F34"/>
    <mergeCell ref="H34:J34"/>
    <mergeCell ref="N34:P34"/>
    <mergeCell ref="K34:M34"/>
    <mergeCell ref="K35:M35"/>
    <mergeCell ref="A36:B36"/>
    <mergeCell ref="E36:F36"/>
    <mergeCell ref="H36:J36"/>
    <mergeCell ref="Q11:U11"/>
    <mergeCell ref="E11:I11"/>
    <mergeCell ref="V11:AK11"/>
    <mergeCell ref="A10:C11"/>
    <mergeCell ref="E10:I10"/>
    <mergeCell ref="J10:O10"/>
    <mergeCell ref="Q10:U10"/>
    <mergeCell ref="V10:AA10"/>
    <mergeCell ref="AC10:AG10"/>
    <mergeCell ref="AH10:AK10"/>
    <mergeCell ref="Q26:R27"/>
    <mergeCell ref="S26:AK26"/>
    <mergeCell ref="A27:B27"/>
    <mergeCell ref="AE29:AK29"/>
    <mergeCell ref="N29:P29"/>
    <mergeCell ref="S29:U29"/>
    <mergeCell ref="Q28:R28"/>
    <mergeCell ref="V28:X28"/>
    <mergeCell ref="A12:C13"/>
    <mergeCell ref="E12:I12"/>
    <mergeCell ref="Q12:U12"/>
    <mergeCell ref="V27:X27"/>
    <mergeCell ref="AE27:AK27"/>
    <mergeCell ref="K26:M27"/>
    <mergeCell ref="E13:I13"/>
    <mergeCell ref="J13:AK13"/>
    <mergeCell ref="J12:O12"/>
    <mergeCell ref="E26:G26"/>
    <mergeCell ref="H26:J27"/>
    <mergeCell ref="N26:P27"/>
    <mergeCell ref="E27:F27"/>
    <mergeCell ref="N28:P28"/>
    <mergeCell ref="S28:U28"/>
    <mergeCell ref="Q29:R29"/>
    <mergeCell ref="V29:X29"/>
    <mergeCell ref="E29:F29"/>
    <mergeCell ref="A28:B28"/>
    <mergeCell ref="E28:F28"/>
    <mergeCell ref="Q31:R31"/>
    <mergeCell ref="V31:X31"/>
    <mergeCell ref="E31:F31"/>
    <mergeCell ref="H31:J31"/>
    <mergeCell ref="AE31:AK31"/>
    <mergeCell ref="N31:P31"/>
    <mergeCell ref="S31:U31"/>
    <mergeCell ref="Q30:R30"/>
    <mergeCell ref="V30:X30"/>
    <mergeCell ref="AE30:AK30"/>
    <mergeCell ref="Y29:AA29"/>
    <mergeCell ref="Y30:AA30"/>
    <mergeCell ref="Y31:AA31"/>
    <mergeCell ref="K28:M28"/>
    <mergeCell ref="K29:M29"/>
    <mergeCell ref="K30:M30"/>
    <mergeCell ref="K31:M31"/>
    <mergeCell ref="E33:F33"/>
    <mergeCell ref="S33:U33"/>
    <mergeCell ref="A32:B32"/>
    <mergeCell ref="E32:F32"/>
    <mergeCell ref="H32:J32"/>
    <mergeCell ref="N32:P32"/>
    <mergeCell ref="Q33:R33"/>
    <mergeCell ref="Y32:AA32"/>
    <mergeCell ref="K32:M32"/>
    <mergeCell ref="K33:M33"/>
    <mergeCell ref="N33:P33"/>
    <mergeCell ref="Q34:R34"/>
    <mergeCell ref="AE35:AK35"/>
    <mergeCell ref="N35:P35"/>
    <mergeCell ref="AB36:AD36"/>
    <mergeCell ref="AB37:AD37"/>
    <mergeCell ref="Y36:AA36"/>
    <mergeCell ref="Q36:R36"/>
    <mergeCell ref="Q32:R32"/>
    <mergeCell ref="V32:X32"/>
    <mergeCell ref="AE32:AK32"/>
    <mergeCell ref="Q37:R37"/>
    <mergeCell ref="K37:M37"/>
    <mergeCell ref="N37:P37"/>
    <mergeCell ref="Q35:R35"/>
    <mergeCell ref="Y40:AA40"/>
    <mergeCell ref="K36:M36"/>
    <mergeCell ref="N36:P36"/>
    <mergeCell ref="S36:U36"/>
    <mergeCell ref="S38:U38"/>
    <mergeCell ref="V36:X36"/>
    <mergeCell ref="Y37:AA37"/>
    <mergeCell ref="Y38:AA38"/>
    <mergeCell ref="V38:X38"/>
    <mergeCell ref="V37:X37"/>
    <mergeCell ref="AB38:AD38"/>
    <mergeCell ref="Y39:AA39"/>
    <mergeCell ref="Q38:R38"/>
    <mergeCell ref="I45:N45"/>
    <mergeCell ref="O45:W45"/>
    <mergeCell ref="B47:F47"/>
    <mergeCell ref="Q39:R39"/>
    <mergeCell ref="V39:X39"/>
    <mergeCell ref="E39:F39"/>
    <mergeCell ref="H39:J39"/>
    <mergeCell ref="S39:U39"/>
    <mergeCell ref="V40:X40"/>
    <mergeCell ref="K39:M39"/>
    <mergeCell ref="N39:P39"/>
    <mergeCell ref="H40:J40"/>
    <mergeCell ref="K40:M40"/>
    <mergeCell ref="N40:P40"/>
    <mergeCell ref="Q40:R40"/>
    <mergeCell ref="S40:U40"/>
    <mergeCell ref="E40:F40"/>
    <mergeCell ref="N43:V43"/>
    <mergeCell ref="H38:J38"/>
    <mergeCell ref="K38:M38"/>
    <mergeCell ref="N38:P38"/>
    <mergeCell ref="AB4:AJ4"/>
    <mergeCell ref="AG5:AJ6"/>
    <mergeCell ref="V12:AK12"/>
    <mergeCell ref="AB5:AF6"/>
    <mergeCell ref="S27:U27"/>
    <mergeCell ref="Y35:AA35"/>
    <mergeCell ref="V35:X35"/>
    <mergeCell ref="Y33:AA33"/>
    <mergeCell ref="Y34:AA34"/>
    <mergeCell ref="S32:U32"/>
    <mergeCell ref="V34:X34"/>
    <mergeCell ref="AE34:AK34"/>
    <mergeCell ref="AE33:AK33"/>
    <mergeCell ref="AE28:AK28"/>
    <mergeCell ref="AB27:AD27"/>
    <mergeCell ref="AB28:AD28"/>
    <mergeCell ref="S35:U35"/>
    <mergeCell ref="V33:X33"/>
    <mergeCell ref="AB34:AD34"/>
    <mergeCell ref="AB35:AD35"/>
    <mergeCell ref="Y27:AA27"/>
    <mergeCell ref="S34:U34"/>
    <mergeCell ref="S30:U30"/>
    <mergeCell ref="Y28:AA28"/>
    <mergeCell ref="AE40:AK40"/>
    <mergeCell ref="A29:B29"/>
    <mergeCell ref="A31:B31"/>
    <mergeCell ref="A33:B33"/>
    <mergeCell ref="A35:B35"/>
    <mergeCell ref="A37:B37"/>
    <mergeCell ref="A39:B39"/>
    <mergeCell ref="A40:B40"/>
    <mergeCell ref="AB40:AD40"/>
    <mergeCell ref="AB39:AD39"/>
    <mergeCell ref="AB29:AD29"/>
    <mergeCell ref="AB30:AD30"/>
    <mergeCell ref="AB31:AD31"/>
    <mergeCell ref="AB32:AD32"/>
    <mergeCell ref="AB33:AD33"/>
    <mergeCell ref="AE39:AK39"/>
    <mergeCell ref="AE38:AK38"/>
    <mergeCell ref="AE37:AK37"/>
    <mergeCell ref="A38:B38"/>
    <mergeCell ref="E38:F38"/>
    <mergeCell ref="AE36:AK36"/>
    <mergeCell ref="E37:F37"/>
    <mergeCell ref="S37:U37"/>
    <mergeCell ref="E35:F35"/>
  </mergeCells>
  <phoneticPr fontId="2" type="noConversion"/>
  <printOptions horizontalCentered="1"/>
  <pageMargins left="0.39370078740157483" right="0.39370078740157483" top="0.74803149606299213" bottom="0.39370078740157483" header="0.31496062992125984" footer="0"/>
  <pageSetup paperSize="9" orientation="portrait" r:id="rId1"/>
  <headerFooter>
    <oddHeader>&amp;R&amp;6http://cafe.daum.net/transtax</oddHeader>
  </headerFooter>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V69"/>
  <sheetViews>
    <sheetView showGridLines="0" zoomScale="145" zoomScaleNormal="145" workbookViewId="0">
      <selection activeCell="A11" sqref="A11:E12"/>
    </sheetView>
  </sheetViews>
  <sheetFormatPr defaultColWidth="1.75" defaultRowHeight="18" customHeight="1" x14ac:dyDescent="0.15"/>
  <cols>
    <col min="1" max="2" width="1.875" style="74" customWidth="1"/>
    <col min="3" max="42" width="1.75" style="74" customWidth="1"/>
    <col min="43" max="44" width="1.875" style="74" customWidth="1"/>
    <col min="45" max="16384" width="1.75" style="74"/>
  </cols>
  <sheetData>
    <row r="1" spans="1:48" ht="18" customHeight="1" thickBot="1" x14ac:dyDescent="0.2">
      <c r="A1" s="74" t="s">
        <v>474</v>
      </c>
    </row>
    <row r="2" spans="1:48" s="75" customFormat="1" ht="11.25" customHeight="1" x14ac:dyDescent="0.15">
      <c r="A2" s="80"/>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2"/>
    </row>
    <row r="3" spans="1:48" s="75" customFormat="1" ht="15.75" customHeight="1" x14ac:dyDescent="0.15">
      <c r="A3" s="83"/>
      <c r="B3" s="454" t="s">
        <v>205</v>
      </c>
      <c r="C3" s="455"/>
      <c r="D3" s="486">
        <v>2020</v>
      </c>
      <c r="E3" s="487"/>
      <c r="F3" s="487"/>
      <c r="G3" s="455" t="s">
        <v>88</v>
      </c>
      <c r="H3" s="77"/>
      <c r="I3" s="464" t="s">
        <v>206</v>
      </c>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77"/>
      <c r="AQ3" s="454" t="s">
        <v>220</v>
      </c>
      <c r="AR3" s="455"/>
      <c r="AS3" s="460"/>
      <c r="AT3" s="461"/>
      <c r="AU3" s="455"/>
      <c r="AV3" s="84"/>
    </row>
    <row r="4" spans="1:48" s="75" customFormat="1" ht="4.5" customHeight="1" x14ac:dyDescent="0.15">
      <c r="A4" s="83"/>
      <c r="B4" s="456"/>
      <c r="C4" s="457"/>
      <c r="D4" s="488"/>
      <c r="E4" s="489"/>
      <c r="F4" s="489"/>
      <c r="G4" s="457"/>
      <c r="H4" s="77"/>
      <c r="I4" s="464"/>
      <c r="J4" s="464"/>
      <c r="K4" s="464"/>
      <c r="L4" s="464"/>
      <c r="M4" s="464"/>
      <c r="N4" s="464"/>
      <c r="O4" s="464"/>
      <c r="P4" s="464"/>
      <c r="Q4" s="464"/>
      <c r="R4" s="464"/>
      <c r="S4" s="464"/>
      <c r="T4" s="464"/>
      <c r="U4" s="464"/>
      <c r="V4" s="464"/>
      <c r="W4" s="464"/>
      <c r="X4" s="464"/>
      <c r="Y4" s="464"/>
      <c r="Z4" s="464"/>
      <c r="AA4" s="464"/>
      <c r="AB4" s="464"/>
      <c r="AC4" s="464"/>
      <c r="AD4" s="464"/>
      <c r="AE4" s="464"/>
      <c r="AF4" s="464"/>
      <c r="AG4" s="464"/>
      <c r="AH4" s="464"/>
      <c r="AI4" s="464"/>
      <c r="AJ4" s="464"/>
      <c r="AK4" s="464"/>
      <c r="AL4" s="464"/>
      <c r="AM4" s="464"/>
      <c r="AN4" s="464"/>
      <c r="AO4" s="464"/>
      <c r="AP4" s="77"/>
      <c r="AQ4" s="456"/>
      <c r="AR4" s="457"/>
      <c r="AS4" s="456"/>
      <c r="AT4" s="462"/>
      <c r="AU4" s="457"/>
      <c r="AV4" s="84"/>
    </row>
    <row r="5" spans="1:48" s="75" customFormat="1" ht="15.75" customHeight="1" x14ac:dyDescent="0.15">
      <c r="A5" s="83"/>
      <c r="B5" s="458"/>
      <c r="C5" s="459"/>
      <c r="D5" s="490"/>
      <c r="E5" s="491"/>
      <c r="F5" s="491"/>
      <c r="G5" s="459"/>
      <c r="H5" s="77"/>
      <c r="I5" s="465" t="s">
        <v>207</v>
      </c>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c r="AK5" s="465"/>
      <c r="AL5" s="465"/>
      <c r="AM5" s="465"/>
      <c r="AN5" s="465"/>
      <c r="AO5" s="465"/>
      <c r="AP5" s="77"/>
      <c r="AQ5" s="458"/>
      <c r="AR5" s="459"/>
      <c r="AS5" s="458"/>
      <c r="AT5" s="463"/>
      <c r="AU5" s="459"/>
      <c r="AV5" s="84"/>
    </row>
    <row r="6" spans="1:48" s="75" customFormat="1" ht="11.25" customHeight="1" x14ac:dyDescent="0.15">
      <c r="A6" s="85"/>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86"/>
    </row>
    <row r="7" spans="1:48" s="76" customFormat="1" ht="18" customHeight="1" x14ac:dyDescent="0.15">
      <c r="A7" s="87"/>
      <c r="B7" s="33" t="s">
        <v>491</v>
      </c>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9"/>
    </row>
    <row r="8" spans="1:48" s="75" customFormat="1" ht="13.5" customHeight="1" x14ac:dyDescent="0.15">
      <c r="A8" s="477" t="s">
        <v>194</v>
      </c>
      <c r="B8" s="478"/>
      <c r="C8" s="478"/>
      <c r="D8" s="478"/>
      <c r="E8" s="479"/>
      <c r="F8" s="454" t="s">
        <v>195</v>
      </c>
      <c r="G8" s="478"/>
      <c r="H8" s="478"/>
      <c r="I8" s="478"/>
      <c r="J8" s="478"/>
      <c r="K8" s="478"/>
      <c r="L8" s="479"/>
      <c r="M8" s="469" t="s">
        <v>196</v>
      </c>
      <c r="N8" s="469"/>
      <c r="O8" s="469"/>
      <c r="P8" s="469"/>
      <c r="Q8" s="469"/>
      <c r="R8" s="469"/>
      <c r="S8" s="469"/>
      <c r="T8" s="469"/>
      <c r="U8" s="469"/>
      <c r="V8" s="469"/>
      <c r="W8" s="469"/>
      <c r="X8" s="469"/>
      <c r="Y8" s="469"/>
      <c r="Z8" s="469"/>
      <c r="AA8" s="469"/>
      <c r="AB8" s="469" t="s">
        <v>197</v>
      </c>
      <c r="AC8" s="469"/>
      <c r="AD8" s="469"/>
      <c r="AE8" s="469" t="s">
        <v>198</v>
      </c>
      <c r="AF8" s="469"/>
      <c r="AG8" s="469"/>
      <c r="AH8" s="468" t="s">
        <v>199</v>
      </c>
      <c r="AI8" s="468"/>
      <c r="AJ8" s="468"/>
      <c r="AK8" s="468"/>
      <c r="AL8" s="468"/>
      <c r="AM8" s="468"/>
      <c r="AN8" s="451" t="s">
        <v>201</v>
      </c>
      <c r="AO8" s="451"/>
      <c r="AP8" s="451"/>
      <c r="AQ8" s="451"/>
      <c r="AR8" s="451"/>
      <c r="AS8" s="451"/>
      <c r="AT8" s="451"/>
      <c r="AU8" s="451"/>
      <c r="AV8" s="452"/>
    </row>
    <row r="9" spans="1:48" s="75" customFormat="1" ht="15.75" customHeight="1" x14ac:dyDescent="0.15">
      <c r="A9" s="480"/>
      <c r="B9" s="481"/>
      <c r="C9" s="481"/>
      <c r="D9" s="481"/>
      <c r="E9" s="482"/>
      <c r="F9" s="483"/>
      <c r="G9" s="481"/>
      <c r="H9" s="481"/>
      <c r="I9" s="481"/>
      <c r="J9" s="481"/>
      <c r="K9" s="481"/>
      <c r="L9" s="482"/>
      <c r="M9" s="469"/>
      <c r="N9" s="469"/>
      <c r="O9" s="469"/>
      <c r="P9" s="469"/>
      <c r="Q9" s="469"/>
      <c r="R9" s="469"/>
      <c r="S9" s="469"/>
      <c r="T9" s="469"/>
      <c r="U9" s="469"/>
      <c r="V9" s="469"/>
      <c r="W9" s="469"/>
      <c r="X9" s="469"/>
      <c r="Y9" s="469"/>
      <c r="Z9" s="469"/>
      <c r="AA9" s="469"/>
      <c r="AB9" s="469"/>
      <c r="AC9" s="469"/>
      <c r="AD9" s="469"/>
      <c r="AE9" s="469"/>
      <c r="AF9" s="469"/>
      <c r="AG9" s="469"/>
      <c r="AH9" s="468"/>
      <c r="AI9" s="468"/>
      <c r="AJ9" s="468"/>
      <c r="AK9" s="468"/>
      <c r="AL9" s="468"/>
      <c r="AM9" s="468"/>
      <c r="AN9" s="451" t="s">
        <v>202</v>
      </c>
      <c r="AO9" s="451"/>
      <c r="AP9" s="451"/>
      <c r="AQ9" s="451" t="s">
        <v>203</v>
      </c>
      <c r="AR9" s="451"/>
      <c r="AS9" s="451"/>
      <c r="AT9" s="451" t="s">
        <v>476</v>
      </c>
      <c r="AU9" s="451"/>
      <c r="AV9" s="452"/>
    </row>
    <row r="10" spans="1:48" s="75" customFormat="1" ht="24" customHeight="1" x14ac:dyDescent="0.15">
      <c r="A10" s="480"/>
      <c r="B10" s="481"/>
      <c r="C10" s="481"/>
      <c r="D10" s="481"/>
      <c r="E10" s="482"/>
      <c r="F10" s="483"/>
      <c r="G10" s="481"/>
      <c r="H10" s="481"/>
      <c r="I10" s="481"/>
      <c r="J10" s="481"/>
      <c r="K10" s="481"/>
      <c r="L10" s="482"/>
      <c r="M10" s="469"/>
      <c r="N10" s="469"/>
      <c r="O10" s="469"/>
      <c r="P10" s="469"/>
      <c r="Q10" s="469"/>
      <c r="R10" s="469"/>
      <c r="S10" s="469"/>
      <c r="T10" s="469"/>
      <c r="U10" s="469"/>
      <c r="V10" s="469"/>
      <c r="W10" s="469"/>
      <c r="X10" s="469"/>
      <c r="Y10" s="469"/>
      <c r="Z10" s="469"/>
      <c r="AA10" s="469"/>
      <c r="AB10" s="469"/>
      <c r="AC10" s="469"/>
      <c r="AD10" s="469"/>
      <c r="AE10" s="469"/>
      <c r="AF10" s="469"/>
      <c r="AG10" s="469"/>
      <c r="AH10" s="469" t="s">
        <v>200</v>
      </c>
      <c r="AI10" s="451"/>
      <c r="AJ10" s="451"/>
      <c r="AK10" s="451"/>
      <c r="AL10" s="451"/>
      <c r="AM10" s="451"/>
      <c r="AN10" s="451" t="s">
        <v>475</v>
      </c>
      <c r="AO10" s="451"/>
      <c r="AP10" s="451"/>
      <c r="AQ10" s="451" t="s">
        <v>204</v>
      </c>
      <c r="AR10" s="451"/>
      <c r="AS10" s="451"/>
      <c r="AT10" s="451"/>
      <c r="AU10" s="451"/>
      <c r="AV10" s="452"/>
    </row>
    <row r="11" spans="1:48" s="75" customFormat="1" ht="18" customHeight="1" x14ac:dyDescent="0.15">
      <c r="A11" s="484" t="s">
        <v>221</v>
      </c>
      <c r="B11" s="470"/>
      <c r="C11" s="470"/>
      <c r="D11" s="470"/>
      <c r="E11" s="470"/>
      <c r="F11" s="485">
        <v>3128511111</v>
      </c>
      <c r="G11" s="485"/>
      <c r="H11" s="485"/>
      <c r="I11" s="485"/>
      <c r="J11" s="485"/>
      <c r="K11" s="485"/>
      <c r="L11" s="485"/>
      <c r="M11" s="471" t="s">
        <v>222</v>
      </c>
      <c r="N11" s="472"/>
      <c r="O11" s="472"/>
      <c r="P11" s="472"/>
      <c r="Q11" s="472"/>
      <c r="R11" s="472"/>
      <c r="S11" s="472"/>
      <c r="T11" s="472"/>
      <c r="U11" s="472"/>
      <c r="V11" s="472"/>
      <c r="W11" s="472"/>
      <c r="X11" s="472"/>
      <c r="Y11" s="472"/>
      <c r="Z11" s="472"/>
      <c r="AA11" s="473"/>
      <c r="AB11" s="470"/>
      <c r="AC11" s="470"/>
      <c r="AD11" s="470"/>
      <c r="AE11" s="470"/>
      <c r="AF11" s="470"/>
      <c r="AG11" s="470"/>
      <c r="AH11" s="466">
        <f>SUM(Y18:AD37)</f>
        <v>0</v>
      </c>
      <c r="AI11" s="466"/>
      <c r="AJ11" s="466"/>
      <c r="AK11" s="466"/>
      <c r="AL11" s="466"/>
      <c r="AM11" s="466"/>
      <c r="AN11" s="466">
        <f>SUM(AN18,AN20,AN22,AN24,AN26,AN28,AN30,AN32,AN34,AN36)</f>
        <v>0</v>
      </c>
      <c r="AO11" s="466"/>
      <c r="AP11" s="466"/>
      <c r="AQ11" s="466">
        <f>SUM(AQ18,AQ20,AQ22,AQ24,AQ26,AQ28,AQ30,AQ32,AQ34,AQ36)</f>
        <v>0</v>
      </c>
      <c r="AR11" s="466"/>
      <c r="AS11" s="466"/>
      <c r="AT11" s="466">
        <f>SUM(AT18:AV37)</f>
        <v>0</v>
      </c>
      <c r="AU11" s="466"/>
      <c r="AV11" s="467"/>
    </row>
    <row r="12" spans="1:48" s="75" customFormat="1" ht="18" customHeight="1" x14ac:dyDescent="0.15">
      <c r="A12" s="484"/>
      <c r="B12" s="470"/>
      <c r="C12" s="470"/>
      <c r="D12" s="470"/>
      <c r="E12" s="470"/>
      <c r="F12" s="485"/>
      <c r="G12" s="485"/>
      <c r="H12" s="485"/>
      <c r="I12" s="485"/>
      <c r="J12" s="485"/>
      <c r="K12" s="485"/>
      <c r="L12" s="485"/>
      <c r="M12" s="474"/>
      <c r="N12" s="475"/>
      <c r="O12" s="475"/>
      <c r="P12" s="475"/>
      <c r="Q12" s="475"/>
      <c r="R12" s="475"/>
      <c r="S12" s="475"/>
      <c r="T12" s="475"/>
      <c r="U12" s="475"/>
      <c r="V12" s="475"/>
      <c r="W12" s="475"/>
      <c r="X12" s="475"/>
      <c r="Y12" s="475"/>
      <c r="Z12" s="475"/>
      <c r="AA12" s="476"/>
      <c r="AB12" s="470"/>
      <c r="AC12" s="470"/>
      <c r="AD12" s="470"/>
      <c r="AE12" s="470"/>
      <c r="AF12" s="470"/>
      <c r="AG12" s="470"/>
      <c r="AH12" s="466">
        <f>SUM(AE19,AE21,AE23,AE25,AE27,AE29,AE31,AE33,AE35,AE37)</f>
        <v>0</v>
      </c>
      <c r="AI12" s="466"/>
      <c r="AJ12" s="466"/>
      <c r="AK12" s="466"/>
      <c r="AL12" s="466"/>
      <c r="AM12" s="466"/>
      <c r="AN12" s="466">
        <f>SUM(AN19,AN21,AN23,AN25,AN27,AN29,AN31,AN33,AN35,AN37)</f>
        <v>0</v>
      </c>
      <c r="AO12" s="466"/>
      <c r="AP12" s="466"/>
      <c r="AQ12" s="466">
        <f>SUM(AQ11,AQ19,AQ21,AQ23,AQ25,AQ27,AQ29,AQ31,AQ33,AQ35,AQ37)</f>
        <v>0</v>
      </c>
      <c r="AR12" s="466"/>
      <c r="AS12" s="466"/>
      <c r="AT12" s="466"/>
      <c r="AU12" s="466"/>
      <c r="AV12" s="467"/>
    </row>
    <row r="13" spans="1:48" s="75" customFormat="1" ht="18" customHeight="1" x14ac:dyDescent="0.15">
      <c r="A13" s="83"/>
      <c r="B13" s="33" t="s">
        <v>208</v>
      </c>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84"/>
    </row>
    <row r="14" spans="1:48" ht="10.5" customHeight="1" x14ac:dyDescent="0.15">
      <c r="A14" s="494" t="s">
        <v>192</v>
      </c>
      <c r="B14" s="495"/>
      <c r="C14" s="434" t="s">
        <v>477</v>
      </c>
      <c r="D14" s="435"/>
      <c r="E14" s="435"/>
      <c r="F14" s="436"/>
      <c r="G14" s="434" t="s">
        <v>478</v>
      </c>
      <c r="H14" s="435"/>
      <c r="I14" s="435"/>
      <c r="J14" s="436"/>
      <c r="K14" s="422" t="s">
        <v>479</v>
      </c>
      <c r="L14" s="423"/>
      <c r="M14" s="423"/>
      <c r="N14" s="423"/>
      <c r="O14" s="423"/>
      <c r="P14" s="423"/>
      <c r="Q14" s="424"/>
      <c r="R14" s="422" t="s">
        <v>480</v>
      </c>
      <c r="S14" s="423"/>
      <c r="T14" s="424"/>
      <c r="U14" s="422" t="s">
        <v>481</v>
      </c>
      <c r="V14" s="424"/>
      <c r="W14" s="422" t="s">
        <v>482</v>
      </c>
      <c r="X14" s="424"/>
      <c r="Y14" s="422" t="s">
        <v>483</v>
      </c>
      <c r="Z14" s="423"/>
      <c r="AA14" s="423"/>
      <c r="AB14" s="423"/>
      <c r="AC14" s="423"/>
      <c r="AD14" s="424"/>
      <c r="AE14" s="422" t="s">
        <v>484</v>
      </c>
      <c r="AF14" s="423"/>
      <c r="AG14" s="423"/>
      <c r="AH14" s="423"/>
      <c r="AI14" s="423"/>
      <c r="AJ14" s="424"/>
      <c r="AK14" s="422" t="s">
        <v>486</v>
      </c>
      <c r="AL14" s="423"/>
      <c r="AM14" s="424"/>
      <c r="AN14" s="422" t="s">
        <v>487</v>
      </c>
      <c r="AO14" s="423"/>
      <c r="AP14" s="424"/>
      <c r="AQ14" s="422" t="s">
        <v>489</v>
      </c>
      <c r="AR14" s="423"/>
      <c r="AS14" s="424"/>
      <c r="AT14" s="422" t="s">
        <v>490</v>
      </c>
      <c r="AU14" s="423"/>
      <c r="AV14" s="431"/>
    </row>
    <row r="15" spans="1:48" ht="15" customHeight="1" x14ac:dyDescent="0.15">
      <c r="A15" s="496"/>
      <c r="B15" s="497"/>
      <c r="C15" s="437"/>
      <c r="D15" s="438"/>
      <c r="E15" s="438"/>
      <c r="F15" s="439"/>
      <c r="G15" s="437"/>
      <c r="H15" s="438"/>
      <c r="I15" s="438"/>
      <c r="J15" s="439"/>
      <c r="K15" s="425"/>
      <c r="L15" s="426"/>
      <c r="M15" s="426"/>
      <c r="N15" s="426"/>
      <c r="O15" s="426"/>
      <c r="P15" s="426"/>
      <c r="Q15" s="427"/>
      <c r="R15" s="425"/>
      <c r="S15" s="426"/>
      <c r="T15" s="427"/>
      <c r="U15" s="425"/>
      <c r="V15" s="427"/>
      <c r="W15" s="425"/>
      <c r="X15" s="427"/>
      <c r="Y15" s="425"/>
      <c r="Z15" s="426"/>
      <c r="AA15" s="426"/>
      <c r="AB15" s="426"/>
      <c r="AC15" s="426"/>
      <c r="AD15" s="427"/>
      <c r="AE15" s="428"/>
      <c r="AF15" s="429"/>
      <c r="AG15" s="429"/>
      <c r="AH15" s="429"/>
      <c r="AI15" s="429"/>
      <c r="AJ15" s="430"/>
      <c r="AK15" s="425"/>
      <c r="AL15" s="426"/>
      <c r="AM15" s="427"/>
      <c r="AN15" s="428"/>
      <c r="AO15" s="429"/>
      <c r="AP15" s="430"/>
      <c r="AQ15" s="428"/>
      <c r="AR15" s="429"/>
      <c r="AS15" s="430"/>
      <c r="AT15" s="425"/>
      <c r="AU15" s="426"/>
      <c r="AV15" s="432"/>
    </row>
    <row r="16" spans="1:48" ht="10.5" customHeight="1" x14ac:dyDescent="0.15">
      <c r="A16" s="496"/>
      <c r="B16" s="497"/>
      <c r="C16" s="437"/>
      <c r="D16" s="438"/>
      <c r="E16" s="438"/>
      <c r="F16" s="439"/>
      <c r="G16" s="437"/>
      <c r="H16" s="438"/>
      <c r="I16" s="438"/>
      <c r="J16" s="439"/>
      <c r="K16" s="425"/>
      <c r="L16" s="426"/>
      <c r="M16" s="426"/>
      <c r="N16" s="426"/>
      <c r="O16" s="426"/>
      <c r="P16" s="426"/>
      <c r="Q16" s="427"/>
      <c r="R16" s="425"/>
      <c r="S16" s="426"/>
      <c r="T16" s="427"/>
      <c r="U16" s="425"/>
      <c r="V16" s="427"/>
      <c r="W16" s="425"/>
      <c r="X16" s="427"/>
      <c r="Y16" s="425"/>
      <c r="Z16" s="426"/>
      <c r="AA16" s="426"/>
      <c r="AB16" s="426"/>
      <c r="AC16" s="426"/>
      <c r="AD16" s="427"/>
      <c r="AE16" s="422" t="s">
        <v>485</v>
      </c>
      <c r="AF16" s="423"/>
      <c r="AG16" s="423"/>
      <c r="AH16" s="423"/>
      <c r="AI16" s="423"/>
      <c r="AJ16" s="424"/>
      <c r="AK16" s="425"/>
      <c r="AL16" s="426"/>
      <c r="AM16" s="427"/>
      <c r="AN16" s="422" t="s">
        <v>488</v>
      </c>
      <c r="AO16" s="423"/>
      <c r="AP16" s="424"/>
      <c r="AQ16" s="426">
        <v>25</v>
      </c>
      <c r="AR16" s="426"/>
      <c r="AS16" s="426"/>
      <c r="AT16" s="425"/>
      <c r="AU16" s="426"/>
      <c r="AV16" s="432"/>
    </row>
    <row r="17" spans="1:48" ht="20.25" customHeight="1" x14ac:dyDescent="0.15">
      <c r="A17" s="498"/>
      <c r="B17" s="499"/>
      <c r="C17" s="440"/>
      <c r="D17" s="441"/>
      <c r="E17" s="441"/>
      <c r="F17" s="442"/>
      <c r="G17" s="440"/>
      <c r="H17" s="441"/>
      <c r="I17" s="441"/>
      <c r="J17" s="442"/>
      <c r="K17" s="428"/>
      <c r="L17" s="429"/>
      <c r="M17" s="429"/>
      <c r="N17" s="429"/>
      <c r="O17" s="429"/>
      <c r="P17" s="429"/>
      <c r="Q17" s="430"/>
      <c r="R17" s="428"/>
      <c r="S17" s="429"/>
      <c r="T17" s="430"/>
      <c r="U17" s="428"/>
      <c r="V17" s="430"/>
      <c r="W17" s="428"/>
      <c r="X17" s="430"/>
      <c r="Y17" s="428"/>
      <c r="Z17" s="429"/>
      <c r="AA17" s="429"/>
      <c r="AB17" s="429"/>
      <c r="AC17" s="429"/>
      <c r="AD17" s="430"/>
      <c r="AE17" s="428"/>
      <c r="AF17" s="429"/>
      <c r="AG17" s="429"/>
      <c r="AH17" s="429"/>
      <c r="AI17" s="429"/>
      <c r="AJ17" s="430"/>
      <c r="AK17" s="428"/>
      <c r="AL17" s="429"/>
      <c r="AM17" s="430"/>
      <c r="AN17" s="428"/>
      <c r="AO17" s="429"/>
      <c r="AP17" s="430"/>
      <c r="AQ17" s="493" t="s">
        <v>193</v>
      </c>
      <c r="AR17" s="429"/>
      <c r="AS17" s="429"/>
      <c r="AT17" s="428"/>
      <c r="AU17" s="429"/>
      <c r="AV17" s="433"/>
    </row>
    <row r="18" spans="1:48" ht="15" customHeight="1" x14ac:dyDescent="0.15">
      <c r="A18" s="453">
        <v>1</v>
      </c>
      <c r="B18" s="451"/>
      <c r="C18" s="451">
        <v>68</v>
      </c>
      <c r="D18" s="451"/>
      <c r="E18" s="451"/>
      <c r="F18" s="451"/>
      <c r="G18" s="451" t="s">
        <v>223</v>
      </c>
      <c r="H18" s="451"/>
      <c r="I18" s="451"/>
      <c r="J18" s="451"/>
      <c r="K18" s="492">
        <v>7310241666666</v>
      </c>
      <c r="L18" s="492"/>
      <c r="M18" s="492"/>
      <c r="N18" s="492"/>
      <c r="O18" s="492"/>
      <c r="P18" s="492"/>
      <c r="Q18" s="492"/>
      <c r="R18" s="451"/>
      <c r="S18" s="451"/>
      <c r="T18" s="451"/>
      <c r="U18" s="451">
        <f>$D$3</f>
        <v>2020</v>
      </c>
      <c r="V18" s="451"/>
      <c r="W18" s="451"/>
      <c r="X18" s="451"/>
      <c r="Y18" s="314">
        <v>0</v>
      </c>
      <c r="Z18" s="314"/>
      <c r="AA18" s="314"/>
      <c r="AB18" s="314"/>
      <c r="AC18" s="314"/>
      <c r="AD18" s="314"/>
      <c r="AE18" s="451"/>
      <c r="AF18" s="451"/>
      <c r="AG18" s="451"/>
      <c r="AH18" s="451"/>
      <c r="AI18" s="451"/>
      <c r="AJ18" s="451"/>
      <c r="AK18" s="451"/>
      <c r="AL18" s="451"/>
      <c r="AM18" s="451"/>
      <c r="AN18" s="451"/>
      <c r="AO18" s="451"/>
      <c r="AP18" s="451"/>
      <c r="AQ18" s="451"/>
      <c r="AR18" s="451"/>
      <c r="AS18" s="451"/>
      <c r="AT18" s="451"/>
      <c r="AU18" s="451"/>
      <c r="AV18" s="452"/>
    </row>
    <row r="19" spans="1:48" ht="15" customHeight="1" x14ac:dyDescent="0.15">
      <c r="A19" s="453"/>
      <c r="B19" s="451"/>
      <c r="C19" s="451"/>
      <c r="D19" s="451"/>
      <c r="E19" s="451"/>
      <c r="F19" s="451"/>
      <c r="G19" s="451"/>
      <c r="H19" s="451"/>
      <c r="I19" s="451"/>
      <c r="J19" s="451"/>
      <c r="K19" s="492"/>
      <c r="L19" s="492"/>
      <c r="M19" s="492"/>
      <c r="N19" s="492"/>
      <c r="O19" s="492"/>
      <c r="P19" s="492"/>
      <c r="Q19" s="492"/>
      <c r="R19" s="451"/>
      <c r="S19" s="451"/>
      <c r="T19" s="451"/>
      <c r="U19" s="451"/>
      <c r="V19" s="451"/>
      <c r="W19" s="451"/>
      <c r="X19" s="451"/>
      <c r="Y19" s="314"/>
      <c r="Z19" s="314"/>
      <c r="AA19" s="314"/>
      <c r="AB19" s="314"/>
      <c r="AC19" s="314"/>
      <c r="AD19" s="314"/>
      <c r="AE19" s="451"/>
      <c r="AF19" s="451"/>
      <c r="AG19" s="451"/>
      <c r="AH19" s="451"/>
      <c r="AI19" s="451"/>
      <c r="AJ19" s="451"/>
      <c r="AK19" s="451"/>
      <c r="AL19" s="451"/>
      <c r="AM19" s="451"/>
      <c r="AN19" s="451"/>
      <c r="AO19" s="451"/>
      <c r="AP19" s="451"/>
      <c r="AQ19" s="451"/>
      <c r="AR19" s="451"/>
      <c r="AS19" s="451"/>
      <c r="AT19" s="451"/>
      <c r="AU19" s="451"/>
      <c r="AV19" s="452"/>
    </row>
    <row r="20" spans="1:48" ht="15" customHeight="1" x14ac:dyDescent="0.15">
      <c r="A20" s="453">
        <f>A18+1</f>
        <v>2</v>
      </c>
      <c r="B20" s="451"/>
      <c r="C20" s="451"/>
      <c r="D20" s="451"/>
      <c r="E20" s="451"/>
      <c r="F20" s="451"/>
      <c r="G20" s="451"/>
      <c r="H20" s="451"/>
      <c r="I20" s="451"/>
      <c r="J20" s="451"/>
      <c r="K20" s="492"/>
      <c r="L20" s="492"/>
      <c r="M20" s="492"/>
      <c r="N20" s="492"/>
      <c r="O20" s="492"/>
      <c r="P20" s="492"/>
      <c r="Q20" s="492"/>
      <c r="R20" s="451"/>
      <c r="S20" s="451"/>
      <c r="T20" s="451"/>
      <c r="U20" s="451"/>
      <c r="V20" s="451"/>
      <c r="W20" s="451"/>
      <c r="X20" s="451"/>
      <c r="Y20" s="314"/>
      <c r="Z20" s="314"/>
      <c r="AA20" s="314"/>
      <c r="AB20" s="314"/>
      <c r="AC20" s="314"/>
      <c r="AD20" s="314"/>
      <c r="AE20" s="451"/>
      <c r="AF20" s="451"/>
      <c r="AG20" s="451"/>
      <c r="AH20" s="451"/>
      <c r="AI20" s="451"/>
      <c r="AJ20" s="451"/>
      <c r="AK20" s="451"/>
      <c r="AL20" s="451"/>
      <c r="AM20" s="451"/>
      <c r="AN20" s="451"/>
      <c r="AO20" s="451"/>
      <c r="AP20" s="451"/>
      <c r="AQ20" s="451"/>
      <c r="AR20" s="451"/>
      <c r="AS20" s="451"/>
      <c r="AT20" s="451"/>
      <c r="AU20" s="451"/>
      <c r="AV20" s="452"/>
    </row>
    <row r="21" spans="1:48" ht="15" customHeight="1" x14ac:dyDescent="0.15">
      <c r="A21" s="453"/>
      <c r="B21" s="451"/>
      <c r="C21" s="451"/>
      <c r="D21" s="451"/>
      <c r="E21" s="451"/>
      <c r="F21" s="451"/>
      <c r="G21" s="451"/>
      <c r="H21" s="451"/>
      <c r="I21" s="451"/>
      <c r="J21" s="451"/>
      <c r="K21" s="492"/>
      <c r="L21" s="492"/>
      <c r="M21" s="492"/>
      <c r="N21" s="492"/>
      <c r="O21" s="492"/>
      <c r="P21" s="492"/>
      <c r="Q21" s="492"/>
      <c r="R21" s="451"/>
      <c r="S21" s="451"/>
      <c r="T21" s="451"/>
      <c r="U21" s="451"/>
      <c r="V21" s="451"/>
      <c r="W21" s="451"/>
      <c r="X21" s="451"/>
      <c r="Y21" s="314"/>
      <c r="Z21" s="314"/>
      <c r="AA21" s="314"/>
      <c r="AB21" s="314"/>
      <c r="AC21" s="314"/>
      <c r="AD21" s="314"/>
      <c r="AE21" s="451"/>
      <c r="AF21" s="451"/>
      <c r="AG21" s="451"/>
      <c r="AH21" s="451"/>
      <c r="AI21" s="451"/>
      <c r="AJ21" s="451"/>
      <c r="AK21" s="451"/>
      <c r="AL21" s="451"/>
      <c r="AM21" s="451"/>
      <c r="AN21" s="451"/>
      <c r="AO21" s="451"/>
      <c r="AP21" s="451"/>
      <c r="AQ21" s="451"/>
      <c r="AR21" s="451"/>
      <c r="AS21" s="451"/>
      <c r="AT21" s="451"/>
      <c r="AU21" s="451"/>
      <c r="AV21" s="452"/>
    </row>
    <row r="22" spans="1:48" ht="15" customHeight="1" x14ac:dyDescent="0.15">
      <c r="A22" s="453">
        <f>A20+1</f>
        <v>3</v>
      </c>
      <c r="B22" s="451"/>
      <c r="C22" s="451"/>
      <c r="D22" s="451"/>
      <c r="E22" s="451"/>
      <c r="F22" s="451"/>
      <c r="G22" s="451"/>
      <c r="H22" s="451"/>
      <c r="I22" s="451"/>
      <c r="J22" s="451"/>
      <c r="K22" s="492"/>
      <c r="L22" s="492"/>
      <c r="M22" s="492"/>
      <c r="N22" s="492"/>
      <c r="O22" s="492"/>
      <c r="P22" s="492"/>
      <c r="Q22" s="492"/>
      <c r="R22" s="451"/>
      <c r="S22" s="451"/>
      <c r="T22" s="451"/>
      <c r="U22" s="451"/>
      <c r="V22" s="451"/>
      <c r="W22" s="451"/>
      <c r="X22" s="451"/>
      <c r="Y22" s="314"/>
      <c r="Z22" s="314"/>
      <c r="AA22" s="314"/>
      <c r="AB22" s="314"/>
      <c r="AC22" s="314"/>
      <c r="AD22" s="314"/>
      <c r="AE22" s="451"/>
      <c r="AF22" s="451"/>
      <c r="AG22" s="451"/>
      <c r="AH22" s="451"/>
      <c r="AI22" s="451"/>
      <c r="AJ22" s="451"/>
      <c r="AK22" s="451"/>
      <c r="AL22" s="451"/>
      <c r="AM22" s="451"/>
      <c r="AN22" s="451"/>
      <c r="AO22" s="451"/>
      <c r="AP22" s="451"/>
      <c r="AQ22" s="451"/>
      <c r="AR22" s="451"/>
      <c r="AS22" s="451"/>
      <c r="AT22" s="451"/>
      <c r="AU22" s="451"/>
      <c r="AV22" s="452"/>
    </row>
    <row r="23" spans="1:48" ht="15" customHeight="1" x14ac:dyDescent="0.15">
      <c r="A23" s="453"/>
      <c r="B23" s="451"/>
      <c r="C23" s="451"/>
      <c r="D23" s="451"/>
      <c r="E23" s="451"/>
      <c r="F23" s="451"/>
      <c r="G23" s="451"/>
      <c r="H23" s="451"/>
      <c r="I23" s="451"/>
      <c r="J23" s="451"/>
      <c r="K23" s="492"/>
      <c r="L23" s="492"/>
      <c r="M23" s="492"/>
      <c r="N23" s="492"/>
      <c r="O23" s="492"/>
      <c r="P23" s="492"/>
      <c r="Q23" s="492"/>
      <c r="R23" s="451"/>
      <c r="S23" s="451"/>
      <c r="T23" s="451"/>
      <c r="U23" s="451"/>
      <c r="V23" s="451"/>
      <c r="W23" s="451"/>
      <c r="X23" s="451"/>
      <c r="Y23" s="314"/>
      <c r="Z23" s="314"/>
      <c r="AA23" s="314"/>
      <c r="AB23" s="314"/>
      <c r="AC23" s="314"/>
      <c r="AD23" s="314"/>
      <c r="AE23" s="451"/>
      <c r="AF23" s="451"/>
      <c r="AG23" s="451"/>
      <c r="AH23" s="451"/>
      <c r="AI23" s="451"/>
      <c r="AJ23" s="451"/>
      <c r="AK23" s="451"/>
      <c r="AL23" s="451"/>
      <c r="AM23" s="451"/>
      <c r="AN23" s="451"/>
      <c r="AO23" s="451"/>
      <c r="AP23" s="451"/>
      <c r="AQ23" s="451"/>
      <c r="AR23" s="451"/>
      <c r="AS23" s="451"/>
      <c r="AT23" s="451"/>
      <c r="AU23" s="451"/>
      <c r="AV23" s="452"/>
    </row>
    <row r="24" spans="1:48" ht="15" customHeight="1" x14ac:dyDescent="0.15">
      <c r="A24" s="453">
        <f>A22+1</f>
        <v>4</v>
      </c>
      <c r="B24" s="451"/>
      <c r="C24" s="451"/>
      <c r="D24" s="451"/>
      <c r="E24" s="451"/>
      <c r="F24" s="451"/>
      <c r="G24" s="451"/>
      <c r="H24" s="451"/>
      <c r="I24" s="451"/>
      <c r="J24" s="451"/>
      <c r="K24" s="492"/>
      <c r="L24" s="492"/>
      <c r="M24" s="492"/>
      <c r="N24" s="492"/>
      <c r="O24" s="492"/>
      <c r="P24" s="492"/>
      <c r="Q24" s="492"/>
      <c r="R24" s="451"/>
      <c r="S24" s="451"/>
      <c r="T24" s="451"/>
      <c r="U24" s="451"/>
      <c r="V24" s="451"/>
      <c r="W24" s="451"/>
      <c r="X24" s="451"/>
      <c r="Y24" s="314"/>
      <c r="Z24" s="314"/>
      <c r="AA24" s="314"/>
      <c r="AB24" s="314"/>
      <c r="AC24" s="314"/>
      <c r="AD24" s="314"/>
      <c r="AE24" s="451"/>
      <c r="AF24" s="451"/>
      <c r="AG24" s="451"/>
      <c r="AH24" s="451"/>
      <c r="AI24" s="451"/>
      <c r="AJ24" s="451"/>
      <c r="AK24" s="451"/>
      <c r="AL24" s="451"/>
      <c r="AM24" s="451"/>
      <c r="AN24" s="451"/>
      <c r="AO24" s="451"/>
      <c r="AP24" s="451"/>
      <c r="AQ24" s="451"/>
      <c r="AR24" s="451"/>
      <c r="AS24" s="451"/>
      <c r="AT24" s="451"/>
      <c r="AU24" s="451"/>
      <c r="AV24" s="452"/>
    </row>
    <row r="25" spans="1:48" ht="15" customHeight="1" x14ac:dyDescent="0.15">
      <c r="A25" s="453"/>
      <c r="B25" s="451"/>
      <c r="C25" s="451"/>
      <c r="D25" s="451"/>
      <c r="E25" s="451"/>
      <c r="F25" s="451"/>
      <c r="G25" s="451"/>
      <c r="H25" s="451"/>
      <c r="I25" s="451"/>
      <c r="J25" s="451"/>
      <c r="K25" s="492"/>
      <c r="L25" s="492"/>
      <c r="M25" s="492"/>
      <c r="N25" s="492"/>
      <c r="O25" s="492"/>
      <c r="P25" s="492"/>
      <c r="Q25" s="492"/>
      <c r="R25" s="451"/>
      <c r="S25" s="451"/>
      <c r="T25" s="451"/>
      <c r="U25" s="451"/>
      <c r="V25" s="451"/>
      <c r="W25" s="451"/>
      <c r="X25" s="451"/>
      <c r="Y25" s="314"/>
      <c r="Z25" s="314"/>
      <c r="AA25" s="314"/>
      <c r="AB25" s="314"/>
      <c r="AC25" s="314"/>
      <c r="AD25" s="314"/>
      <c r="AE25" s="451"/>
      <c r="AF25" s="451"/>
      <c r="AG25" s="451"/>
      <c r="AH25" s="451"/>
      <c r="AI25" s="451"/>
      <c r="AJ25" s="451"/>
      <c r="AK25" s="451"/>
      <c r="AL25" s="451"/>
      <c r="AM25" s="451"/>
      <c r="AN25" s="451"/>
      <c r="AO25" s="451"/>
      <c r="AP25" s="451"/>
      <c r="AQ25" s="451"/>
      <c r="AR25" s="451"/>
      <c r="AS25" s="451"/>
      <c r="AT25" s="451"/>
      <c r="AU25" s="451"/>
      <c r="AV25" s="452"/>
    </row>
    <row r="26" spans="1:48" ht="15" customHeight="1" x14ac:dyDescent="0.15">
      <c r="A26" s="453">
        <f>A24+1</f>
        <v>5</v>
      </c>
      <c r="B26" s="451"/>
      <c r="C26" s="451"/>
      <c r="D26" s="451"/>
      <c r="E26" s="451"/>
      <c r="F26" s="451"/>
      <c r="G26" s="451"/>
      <c r="H26" s="451"/>
      <c r="I26" s="451"/>
      <c r="J26" s="451"/>
      <c r="K26" s="492"/>
      <c r="L26" s="492"/>
      <c r="M26" s="492"/>
      <c r="N26" s="492"/>
      <c r="O26" s="492"/>
      <c r="P26" s="492"/>
      <c r="Q26" s="492"/>
      <c r="R26" s="451"/>
      <c r="S26" s="451"/>
      <c r="T26" s="451"/>
      <c r="U26" s="451"/>
      <c r="V26" s="451"/>
      <c r="W26" s="451"/>
      <c r="X26" s="451"/>
      <c r="Y26" s="314"/>
      <c r="Z26" s="314"/>
      <c r="AA26" s="314"/>
      <c r="AB26" s="314"/>
      <c r="AC26" s="314"/>
      <c r="AD26" s="314"/>
      <c r="AE26" s="451"/>
      <c r="AF26" s="451"/>
      <c r="AG26" s="451"/>
      <c r="AH26" s="451"/>
      <c r="AI26" s="451"/>
      <c r="AJ26" s="451"/>
      <c r="AK26" s="451"/>
      <c r="AL26" s="451"/>
      <c r="AM26" s="451"/>
      <c r="AN26" s="451"/>
      <c r="AO26" s="451"/>
      <c r="AP26" s="451"/>
      <c r="AQ26" s="451"/>
      <c r="AR26" s="451"/>
      <c r="AS26" s="451"/>
      <c r="AT26" s="451"/>
      <c r="AU26" s="451"/>
      <c r="AV26" s="452"/>
    </row>
    <row r="27" spans="1:48" ht="15" customHeight="1" x14ac:dyDescent="0.15">
      <c r="A27" s="453"/>
      <c r="B27" s="451"/>
      <c r="C27" s="451"/>
      <c r="D27" s="451"/>
      <c r="E27" s="451"/>
      <c r="F27" s="451"/>
      <c r="G27" s="451"/>
      <c r="H27" s="451"/>
      <c r="I27" s="451"/>
      <c r="J27" s="451"/>
      <c r="K27" s="492"/>
      <c r="L27" s="492"/>
      <c r="M27" s="492"/>
      <c r="N27" s="492"/>
      <c r="O27" s="492"/>
      <c r="P27" s="492"/>
      <c r="Q27" s="492"/>
      <c r="R27" s="451"/>
      <c r="S27" s="451"/>
      <c r="T27" s="451"/>
      <c r="U27" s="451"/>
      <c r="V27" s="451"/>
      <c r="W27" s="451"/>
      <c r="X27" s="451"/>
      <c r="Y27" s="314"/>
      <c r="Z27" s="314"/>
      <c r="AA27" s="314"/>
      <c r="AB27" s="314"/>
      <c r="AC27" s="314"/>
      <c r="AD27" s="314"/>
      <c r="AE27" s="451"/>
      <c r="AF27" s="451"/>
      <c r="AG27" s="451"/>
      <c r="AH27" s="451"/>
      <c r="AI27" s="451"/>
      <c r="AJ27" s="451"/>
      <c r="AK27" s="451"/>
      <c r="AL27" s="451"/>
      <c r="AM27" s="451"/>
      <c r="AN27" s="451"/>
      <c r="AO27" s="451"/>
      <c r="AP27" s="451"/>
      <c r="AQ27" s="451"/>
      <c r="AR27" s="451"/>
      <c r="AS27" s="451"/>
      <c r="AT27" s="451"/>
      <c r="AU27" s="451"/>
      <c r="AV27" s="452"/>
    </row>
    <row r="28" spans="1:48" ht="15" customHeight="1" x14ac:dyDescent="0.15">
      <c r="A28" s="453">
        <f>A26+1</f>
        <v>6</v>
      </c>
      <c r="B28" s="451"/>
      <c r="C28" s="451"/>
      <c r="D28" s="451"/>
      <c r="E28" s="451"/>
      <c r="F28" s="451"/>
      <c r="G28" s="451"/>
      <c r="H28" s="451"/>
      <c r="I28" s="451"/>
      <c r="J28" s="451"/>
      <c r="K28" s="492"/>
      <c r="L28" s="492"/>
      <c r="M28" s="492"/>
      <c r="N28" s="492"/>
      <c r="O28" s="492"/>
      <c r="P28" s="492"/>
      <c r="Q28" s="492"/>
      <c r="R28" s="451"/>
      <c r="S28" s="451"/>
      <c r="T28" s="451"/>
      <c r="U28" s="451"/>
      <c r="V28" s="451"/>
      <c r="W28" s="451"/>
      <c r="X28" s="451"/>
      <c r="Y28" s="314"/>
      <c r="Z28" s="314"/>
      <c r="AA28" s="314"/>
      <c r="AB28" s="314"/>
      <c r="AC28" s="314"/>
      <c r="AD28" s="314"/>
      <c r="AE28" s="451"/>
      <c r="AF28" s="451"/>
      <c r="AG28" s="451"/>
      <c r="AH28" s="451"/>
      <c r="AI28" s="451"/>
      <c r="AJ28" s="451"/>
      <c r="AK28" s="451"/>
      <c r="AL28" s="451"/>
      <c r="AM28" s="451"/>
      <c r="AN28" s="451"/>
      <c r="AO28" s="451"/>
      <c r="AP28" s="451"/>
      <c r="AQ28" s="451"/>
      <c r="AR28" s="451"/>
      <c r="AS28" s="451"/>
      <c r="AT28" s="451"/>
      <c r="AU28" s="451"/>
      <c r="AV28" s="452"/>
    </row>
    <row r="29" spans="1:48" ht="15" customHeight="1" x14ac:dyDescent="0.15">
      <c r="A29" s="453"/>
      <c r="B29" s="451"/>
      <c r="C29" s="451"/>
      <c r="D29" s="451"/>
      <c r="E29" s="451"/>
      <c r="F29" s="451"/>
      <c r="G29" s="451"/>
      <c r="H29" s="451"/>
      <c r="I29" s="451"/>
      <c r="J29" s="451"/>
      <c r="K29" s="492"/>
      <c r="L29" s="492"/>
      <c r="M29" s="492"/>
      <c r="N29" s="492"/>
      <c r="O29" s="492"/>
      <c r="P29" s="492"/>
      <c r="Q29" s="492"/>
      <c r="R29" s="451"/>
      <c r="S29" s="451"/>
      <c r="T29" s="451"/>
      <c r="U29" s="451"/>
      <c r="V29" s="451"/>
      <c r="W29" s="451"/>
      <c r="X29" s="451"/>
      <c r="Y29" s="314"/>
      <c r="Z29" s="314"/>
      <c r="AA29" s="314"/>
      <c r="AB29" s="314"/>
      <c r="AC29" s="314"/>
      <c r="AD29" s="314"/>
      <c r="AE29" s="451"/>
      <c r="AF29" s="451"/>
      <c r="AG29" s="451"/>
      <c r="AH29" s="451"/>
      <c r="AI29" s="451"/>
      <c r="AJ29" s="451"/>
      <c r="AK29" s="451"/>
      <c r="AL29" s="451"/>
      <c r="AM29" s="451"/>
      <c r="AN29" s="451"/>
      <c r="AO29" s="451"/>
      <c r="AP29" s="451"/>
      <c r="AQ29" s="451"/>
      <c r="AR29" s="451"/>
      <c r="AS29" s="451"/>
      <c r="AT29" s="451"/>
      <c r="AU29" s="451"/>
      <c r="AV29" s="452"/>
    </row>
    <row r="30" spans="1:48" ht="15" customHeight="1" x14ac:dyDescent="0.15">
      <c r="A30" s="453">
        <f>A28+1</f>
        <v>7</v>
      </c>
      <c r="B30" s="451"/>
      <c r="C30" s="451"/>
      <c r="D30" s="451"/>
      <c r="E30" s="451"/>
      <c r="F30" s="451"/>
      <c r="G30" s="451"/>
      <c r="H30" s="451"/>
      <c r="I30" s="451"/>
      <c r="J30" s="451"/>
      <c r="K30" s="492"/>
      <c r="L30" s="492"/>
      <c r="M30" s="492"/>
      <c r="N30" s="492"/>
      <c r="O30" s="492"/>
      <c r="P30" s="492"/>
      <c r="Q30" s="492"/>
      <c r="R30" s="451"/>
      <c r="S30" s="451"/>
      <c r="T30" s="451"/>
      <c r="U30" s="451"/>
      <c r="V30" s="451"/>
      <c r="W30" s="451"/>
      <c r="X30" s="451"/>
      <c r="Y30" s="314"/>
      <c r="Z30" s="314"/>
      <c r="AA30" s="314"/>
      <c r="AB30" s="314"/>
      <c r="AC30" s="314"/>
      <c r="AD30" s="314"/>
      <c r="AE30" s="451"/>
      <c r="AF30" s="451"/>
      <c r="AG30" s="451"/>
      <c r="AH30" s="451"/>
      <c r="AI30" s="451"/>
      <c r="AJ30" s="451"/>
      <c r="AK30" s="451"/>
      <c r="AL30" s="451"/>
      <c r="AM30" s="451"/>
      <c r="AN30" s="451"/>
      <c r="AO30" s="451"/>
      <c r="AP30" s="451"/>
      <c r="AQ30" s="451"/>
      <c r="AR30" s="451"/>
      <c r="AS30" s="451"/>
      <c r="AT30" s="451"/>
      <c r="AU30" s="451"/>
      <c r="AV30" s="452"/>
    </row>
    <row r="31" spans="1:48" ht="15" customHeight="1" x14ac:dyDescent="0.15">
      <c r="A31" s="453"/>
      <c r="B31" s="451"/>
      <c r="C31" s="451"/>
      <c r="D31" s="451"/>
      <c r="E31" s="451"/>
      <c r="F31" s="451"/>
      <c r="G31" s="451"/>
      <c r="H31" s="451"/>
      <c r="I31" s="451"/>
      <c r="J31" s="451"/>
      <c r="K31" s="492"/>
      <c r="L31" s="492"/>
      <c r="M31" s="492"/>
      <c r="N31" s="492"/>
      <c r="O31" s="492"/>
      <c r="P31" s="492"/>
      <c r="Q31" s="492"/>
      <c r="R31" s="451"/>
      <c r="S31" s="451"/>
      <c r="T31" s="451"/>
      <c r="U31" s="451"/>
      <c r="V31" s="451"/>
      <c r="W31" s="451"/>
      <c r="X31" s="451"/>
      <c r="Y31" s="314"/>
      <c r="Z31" s="314"/>
      <c r="AA31" s="314"/>
      <c r="AB31" s="314"/>
      <c r="AC31" s="314"/>
      <c r="AD31" s="314"/>
      <c r="AE31" s="451"/>
      <c r="AF31" s="451"/>
      <c r="AG31" s="451"/>
      <c r="AH31" s="451"/>
      <c r="AI31" s="451"/>
      <c r="AJ31" s="451"/>
      <c r="AK31" s="451"/>
      <c r="AL31" s="451"/>
      <c r="AM31" s="451"/>
      <c r="AN31" s="451"/>
      <c r="AO31" s="451"/>
      <c r="AP31" s="451"/>
      <c r="AQ31" s="451"/>
      <c r="AR31" s="451"/>
      <c r="AS31" s="451"/>
      <c r="AT31" s="451"/>
      <c r="AU31" s="451"/>
      <c r="AV31" s="452"/>
    </row>
    <row r="32" spans="1:48" ht="15" customHeight="1" x14ac:dyDescent="0.15">
      <c r="A32" s="453">
        <f>A30+1</f>
        <v>8</v>
      </c>
      <c r="B32" s="451"/>
      <c r="C32" s="451"/>
      <c r="D32" s="451"/>
      <c r="E32" s="451"/>
      <c r="F32" s="451"/>
      <c r="G32" s="451"/>
      <c r="H32" s="451"/>
      <c r="I32" s="451"/>
      <c r="J32" s="451"/>
      <c r="K32" s="492"/>
      <c r="L32" s="492"/>
      <c r="M32" s="492"/>
      <c r="N32" s="492"/>
      <c r="O32" s="492"/>
      <c r="P32" s="492"/>
      <c r="Q32" s="492"/>
      <c r="R32" s="451"/>
      <c r="S32" s="451"/>
      <c r="T32" s="451"/>
      <c r="U32" s="451"/>
      <c r="V32" s="451"/>
      <c r="W32" s="451"/>
      <c r="X32" s="451"/>
      <c r="Y32" s="314"/>
      <c r="Z32" s="314"/>
      <c r="AA32" s="314"/>
      <c r="AB32" s="314"/>
      <c r="AC32" s="314"/>
      <c r="AD32" s="314"/>
      <c r="AE32" s="451"/>
      <c r="AF32" s="451"/>
      <c r="AG32" s="451"/>
      <c r="AH32" s="451"/>
      <c r="AI32" s="451"/>
      <c r="AJ32" s="451"/>
      <c r="AK32" s="451"/>
      <c r="AL32" s="451"/>
      <c r="AM32" s="451"/>
      <c r="AN32" s="451"/>
      <c r="AO32" s="451"/>
      <c r="AP32" s="451"/>
      <c r="AQ32" s="451"/>
      <c r="AR32" s="451"/>
      <c r="AS32" s="451"/>
      <c r="AT32" s="451"/>
      <c r="AU32" s="451"/>
      <c r="AV32" s="452"/>
    </row>
    <row r="33" spans="1:48" ht="15" customHeight="1" x14ac:dyDescent="0.15">
      <c r="A33" s="453"/>
      <c r="B33" s="451"/>
      <c r="C33" s="451"/>
      <c r="D33" s="451"/>
      <c r="E33" s="451"/>
      <c r="F33" s="451"/>
      <c r="G33" s="451"/>
      <c r="H33" s="451"/>
      <c r="I33" s="451"/>
      <c r="J33" s="451"/>
      <c r="K33" s="492"/>
      <c r="L33" s="492"/>
      <c r="M33" s="492"/>
      <c r="N33" s="492"/>
      <c r="O33" s="492"/>
      <c r="P33" s="492"/>
      <c r="Q33" s="492"/>
      <c r="R33" s="451"/>
      <c r="S33" s="451"/>
      <c r="T33" s="451"/>
      <c r="U33" s="451"/>
      <c r="V33" s="451"/>
      <c r="W33" s="451"/>
      <c r="X33" s="451"/>
      <c r="Y33" s="314"/>
      <c r="Z33" s="314"/>
      <c r="AA33" s="314"/>
      <c r="AB33" s="314"/>
      <c r="AC33" s="314"/>
      <c r="AD33" s="314"/>
      <c r="AE33" s="451"/>
      <c r="AF33" s="451"/>
      <c r="AG33" s="451"/>
      <c r="AH33" s="451"/>
      <c r="AI33" s="451"/>
      <c r="AJ33" s="451"/>
      <c r="AK33" s="451"/>
      <c r="AL33" s="451"/>
      <c r="AM33" s="451"/>
      <c r="AN33" s="451"/>
      <c r="AO33" s="451"/>
      <c r="AP33" s="451"/>
      <c r="AQ33" s="451"/>
      <c r="AR33" s="451"/>
      <c r="AS33" s="451"/>
      <c r="AT33" s="451"/>
      <c r="AU33" s="451"/>
      <c r="AV33" s="452"/>
    </row>
    <row r="34" spans="1:48" ht="15" customHeight="1" x14ac:dyDescent="0.15">
      <c r="A34" s="453">
        <f>A32+1</f>
        <v>9</v>
      </c>
      <c r="B34" s="451"/>
      <c r="C34" s="451"/>
      <c r="D34" s="451"/>
      <c r="E34" s="451"/>
      <c r="F34" s="451"/>
      <c r="G34" s="451"/>
      <c r="H34" s="451"/>
      <c r="I34" s="451"/>
      <c r="J34" s="451"/>
      <c r="K34" s="492"/>
      <c r="L34" s="492"/>
      <c r="M34" s="492"/>
      <c r="N34" s="492"/>
      <c r="O34" s="492"/>
      <c r="P34" s="492"/>
      <c r="Q34" s="492"/>
      <c r="R34" s="451"/>
      <c r="S34" s="451"/>
      <c r="T34" s="451"/>
      <c r="U34" s="451"/>
      <c r="V34" s="451"/>
      <c r="W34" s="451"/>
      <c r="X34" s="451"/>
      <c r="Y34" s="314"/>
      <c r="Z34" s="314"/>
      <c r="AA34" s="314"/>
      <c r="AB34" s="314"/>
      <c r="AC34" s="314"/>
      <c r="AD34" s="314"/>
      <c r="AE34" s="451"/>
      <c r="AF34" s="451"/>
      <c r="AG34" s="451"/>
      <c r="AH34" s="451"/>
      <c r="AI34" s="451"/>
      <c r="AJ34" s="451"/>
      <c r="AK34" s="451"/>
      <c r="AL34" s="451"/>
      <c r="AM34" s="451"/>
      <c r="AN34" s="451"/>
      <c r="AO34" s="451"/>
      <c r="AP34" s="451"/>
      <c r="AQ34" s="451"/>
      <c r="AR34" s="451"/>
      <c r="AS34" s="451"/>
      <c r="AT34" s="451"/>
      <c r="AU34" s="451"/>
      <c r="AV34" s="452"/>
    </row>
    <row r="35" spans="1:48" ht="15" customHeight="1" x14ac:dyDescent="0.15">
      <c r="A35" s="453"/>
      <c r="B35" s="451"/>
      <c r="C35" s="451"/>
      <c r="D35" s="451"/>
      <c r="E35" s="451"/>
      <c r="F35" s="451"/>
      <c r="G35" s="451"/>
      <c r="H35" s="451"/>
      <c r="I35" s="451"/>
      <c r="J35" s="451"/>
      <c r="K35" s="492"/>
      <c r="L35" s="492"/>
      <c r="M35" s="492"/>
      <c r="N35" s="492"/>
      <c r="O35" s="492"/>
      <c r="P35" s="492"/>
      <c r="Q35" s="492"/>
      <c r="R35" s="451"/>
      <c r="S35" s="451"/>
      <c r="T35" s="451"/>
      <c r="U35" s="451"/>
      <c r="V35" s="451"/>
      <c r="W35" s="451"/>
      <c r="X35" s="451"/>
      <c r="Y35" s="314"/>
      <c r="Z35" s="314"/>
      <c r="AA35" s="314"/>
      <c r="AB35" s="314"/>
      <c r="AC35" s="314"/>
      <c r="AD35" s="314"/>
      <c r="AE35" s="451"/>
      <c r="AF35" s="451"/>
      <c r="AG35" s="451"/>
      <c r="AH35" s="451"/>
      <c r="AI35" s="451"/>
      <c r="AJ35" s="451"/>
      <c r="AK35" s="451"/>
      <c r="AL35" s="451"/>
      <c r="AM35" s="451"/>
      <c r="AN35" s="451"/>
      <c r="AO35" s="451"/>
      <c r="AP35" s="451"/>
      <c r="AQ35" s="451"/>
      <c r="AR35" s="451"/>
      <c r="AS35" s="451"/>
      <c r="AT35" s="451"/>
      <c r="AU35" s="451"/>
      <c r="AV35" s="452"/>
    </row>
    <row r="36" spans="1:48" ht="15" customHeight="1" x14ac:dyDescent="0.15">
      <c r="A36" s="453">
        <f>A34+1</f>
        <v>10</v>
      </c>
      <c r="B36" s="451"/>
      <c r="C36" s="451"/>
      <c r="D36" s="451"/>
      <c r="E36" s="451"/>
      <c r="F36" s="451"/>
      <c r="G36" s="451"/>
      <c r="H36" s="451"/>
      <c r="I36" s="451"/>
      <c r="J36" s="451"/>
      <c r="K36" s="492"/>
      <c r="L36" s="492"/>
      <c r="M36" s="492"/>
      <c r="N36" s="492"/>
      <c r="O36" s="492"/>
      <c r="P36" s="492"/>
      <c r="Q36" s="492"/>
      <c r="R36" s="451"/>
      <c r="S36" s="451"/>
      <c r="T36" s="451"/>
      <c r="U36" s="451"/>
      <c r="V36" s="451"/>
      <c r="W36" s="451"/>
      <c r="X36" s="451"/>
      <c r="Y36" s="314"/>
      <c r="Z36" s="314"/>
      <c r="AA36" s="314"/>
      <c r="AB36" s="314"/>
      <c r="AC36" s="314"/>
      <c r="AD36" s="314"/>
      <c r="AE36" s="451"/>
      <c r="AF36" s="451"/>
      <c r="AG36" s="451"/>
      <c r="AH36" s="451"/>
      <c r="AI36" s="451"/>
      <c r="AJ36" s="451"/>
      <c r="AK36" s="451"/>
      <c r="AL36" s="451"/>
      <c r="AM36" s="451"/>
      <c r="AN36" s="451"/>
      <c r="AO36" s="451"/>
      <c r="AP36" s="451"/>
      <c r="AQ36" s="451"/>
      <c r="AR36" s="451"/>
      <c r="AS36" s="451"/>
      <c r="AT36" s="451"/>
      <c r="AU36" s="451"/>
      <c r="AV36" s="452"/>
    </row>
    <row r="37" spans="1:48" ht="15" customHeight="1" x14ac:dyDescent="0.15">
      <c r="A37" s="453"/>
      <c r="B37" s="451"/>
      <c r="C37" s="451"/>
      <c r="D37" s="451"/>
      <c r="E37" s="451"/>
      <c r="F37" s="451"/>
      <c r="G37" s="451"/>
      <c r="H37" s="451"/>
      <c r="I37" s="451"/>
      <c r="J37" s="451"/>
      <c r="K37" s="492"/>
      <c r="L37" s="492"/>
      <c r="M37" s="492"/>
      <c r="N37" s="492"/>
      <c r="O37" s="492"/>
      <c r="P37" s="492"/>
      <c r="Q37" s="492"/>
      <c r="R37" s="451"/>
      <c r="S37" s="451"/>
      <c r="T37" s="451"/>
      <c r="U37" s="451"/>
      <c r="V37" s="451"/>
      <c r="W37" s="451"/>
      <c r="X37" s="451"/>
      <c r="Y37" s="314"/>
      <c r="Z37" s="314"/>
      <c r="AA37" s="314"/>
      <c r="AB37" s="314"/>
      <c r="AC37" s="314"/>
      <c r="AD37" s="314"/>
      <c r="AE37" s="451"/>
      <c r="AF37" s="451"/>
      <c r="AG37" s="451"/>
      <c r="AH37" s="451"/>
      <c r="AI37" s="451"/>
      <c r="AJ37" s="451"/>
      <c r="AK37" s="451"/>
      <c r="AL37" s="451"/>
      <c r="AM37" s="451"/>
      <c r="AN37" s="451"/>
      <c r="AO37" s="451"/>
      <c r="AP37" s="451"/>
      <c r="AQ37" s="451"/>
      <c r="AR37" s="451"/>
      <c r="AS37" s="451"/>
      <c r="AT37" s="451"/>
      <c r="AU37" s="451"/>
      <c r="AV37" s="452"/>
    </row>
    <row r="38" spans="1:48" ht="18" customHeight="1" x14ac:dyDescent="0.15">
      <c r="A38" s="90"/>
      <c r="B38" s="91"/>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2"/>
    </row>
    <row r="39" spans="1:48" ht="18" customHeight="1" x14ac:dyDescent="0.15">
      <c r="A39" s="90"/>
      <c r="B39" s="91" t="s">
        <v>209</v>
      </c>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2"/>
    </row>
    <row r="40" spans="1:48" ht="11.25" customHeight="1" x14ac:dyDescent="0.15">
      <c r="A40" s="90"/>
      <c r="B40" s="91" t="s">
        <v>210</v>
      </c>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2"/>
    </row>
    <row r="41" spans="1:48" ht="11.25" customHeight="1" x14ac:dyDescent="0.15">
      <c r="A41" s="90"/>
      <c r="B41" s="91" t="s">
        <v>211</v>
      </c>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2"/>
    </row>
    <row r="42" spans="1:48" ht="18" customHeight="1" x14ac:dyDescent="0.15">
      <c r="A42" s="90"/>
      <c r="B42" s="91"/>
      <c r="C42" s="443" t="s">
        <v>212</v>
      </c>
      <c r="D42" s="443"/>
      <c r="E42" s="443"/>
      <c r="F42" s="443" t="s">
        <v>213</v>
      </c>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43"/>
      <c r="AJ42" s="443"/>
      <c r="AK42" s="443"/>
      <c r="AL42" s="443"/>
      <c r="AM42" s="443"/>
      <c r="AN42" s="443"/>
      <c r="AO42" s="443"/>
      <c r="AP42" s="443"/>
      <c r="AQ42" s="443"/>
      <c r="AR42" s="443"/>
      <c r="AS42" s="443"/>
      <c r="AT42" s="91"/>
      <c r="AU42" s="91"/>
      <c r="AV42" s="92"/>
    </row>
    <row r="43" spans="1:48" ht="18" customHeight="1" x14ac:dyDescent="0.15">
      <c r="A43" s="90"/>
      <c r="B43" s="91"/>
      <c r="C43" s="443">
        <v>68</v>
      </c>
      <c r="D43" s="443"/>
      <c r="E43" s="443"/>
      <c r="F43" s="450" t="s">
        <v>214</v>
      </c>
      <c r="G43" s="450"/>
      <c r="H43" s="450"/>
      <c r="I43" s="450"/>
      <c r="J43" s="450"/>
      <c r="K43" s="450"/>
      <c r="L43" s="450"/>
      <c r="M43" s="450"/>
      <c r="N43" s="450"/>
      <c r="O43" s="450"/>
      <c r="P43" s="450"/>
      <c r="Q43" s="450"/>
      <c r="R43" s="450"/>
      <c r="S43" s="450"/>
      <c r="T43" s="450"/>
      <c r="U43" s="450"/>
      <c r="V43" s="450"/>
      <c r="W43" s="450"/>
      <c r="X43" s="450"/>
      <c r="Y43" s="450"/>
      <c r="Z43" s="450"/>
      <c r="AA43" s="450"/>
      <c r="AB43" s="450"/>
      <c r="AC43" s="450"/>
      <c r="AD43" s="450"/>
      <c r="AE43" s="450"/>
      <c r="AF43" s="450"/>
      <c r="AG43" s="450"/>
      <c r="AH43" s="450"/>
      <c r="AI43" s="450"/>
      <c r="AJ43" s="450"/>
      <c r="AK43" s="450"/>
      <c r="AL43" s="450"/>
      <c r="AM43" s="450"/>
      <c r="AN43" s="450"/>
      <c r="AO43" s="450"/>
      <c r="AP43" s="450"/>
      <c r="AQ43" s="450"/>
      <c r="AR43" s="450"/>
      <c r="AS43" s="450"/>
      <c r="AT43" s="91"/>
      <c r="AU43" s="91"/>
      <c r="AV43" s="92"/>
    </row>
    <row r="44" spans="1:48" ht="18" customHeight="1" x14ac:dyDescent="0.15">
      <c r="A44" s="90"/>
      <c r="B44" s="91"/>
      <c r="C44" s="443">
        <v>69</v>
      </c>
      <c r="D44" s="443"/>
      <c r="E44" s="443"/>
      <c r="F44" s="450" t="s">
        <v>215</v>
      </c>
      <c r="G44" s="450"/>
      <c r="H44" s="450"/>
      <c r="I44" s="450"/>
      <c r="J44" s="450"/>
      <c r="K44" s="450"/>
      <c r="L44" s="450"/>
      <c r="M44" s="450"/>
      <c r="N44" s="450"/>
      <c r="O44" s="450"/>
      <c r="P44" s="450"/>
      <c r="Q44" s="450"/>
      <c r="R44" s="450"/>
      <c r="S44" s="450"/>
      <c r="T44" s="450"/>
      <c r="U44" s="450"/>
      <c r="V44" s="450"/>
      <c r="W44" s="450"/>
      <c r="X44" s="450"/>
      <c r="Y44" s="450"/>
      <c r="Z44" s="450"/>
      <c r="AA44" s="450"/>
      <c r="AB44" s="450"/>
      <c r="AC44" s="450"/>
      <c r="AD44" s="450"/>
      <c r="AE44" s="450"/>
      <c r="AF44" s="450"/>
      <c r="AG44" s="450"/>
      <c r="AH44" s="450"/>
      <c r="AI44" s="450"/>
      <c r="AJ44" s="450"/>
      <c r="AK44" s="450"/>
      <c r="AL44" s="450"/>
      <c r="AM44" s="450"/>
      <c r="AN44" s="450"/>
      <c r="AO44" s="450"/>
      <c r="AP44" s="450"/>
      <c r="AQ44" s="450"/>
      <c r="AR44" s="450"/>
      <c r="AS44" s="450"/>
      <c r="AT44" s="91"/>
      <c r="AU44" s="91"/>
      <c r="AV44" s="92"/>
    </row>
    <row r="45" spans="1:48" ht="18" customHeight="1" x14ac:dyDescent="0.15">
      <c r="A45" s="90"/>
      <c r="B45" s="91"/>
      <c r="C45" s="443">
        <v>63</v>
      </c>
      <c r="D45" s="443"/>
      <c r="E45" s="443"/>
      <c r="F45" s="450" t="s">
        <v>216</v>
      </c>
      <c r="G45" s="450"/>
      <c r="H45" s="450"/>
      <c r="I45" s="450"/>
      <c r="J45" s="450"/>
      <c r="K45" s="450"/>
      <c r="L45" s="450"/>
      <c r="M45" s="450"/>
      <c r="N45" s="450"/>
      <c r="O45" s="450"/>
      <c r="P45" s="450"/>
      <c r="Q45" s="450"/>
      <c r="R45" s="450"/>
      <c r="S45" s="450"/>
      <c r="T45" s="450"/>
      <c r="U45" s="450"/>
      <c r="V45" s="450"/>
      <c r="W45" s="450"/>
      <c r="X45" s="450"/>
      <c r="Y45" s="450"/>
      <c r="Z45" s="450"/>
      <c r="AA45" s="450"/>
      <c r="AB45" s="450"/>
      <c r="AC45" s="450"/>
      <c r="AD45" s="450"/>
      <c r="AE45" s="450"/>
      <c r="AF45" s="450"/>
      <c r="AG45" s="450"/>
      <c r="AH45" s="450"/>
      <c r="AI45" s="450"/>
      <c r="AJ45" s="450"/>
      <c r="AK45" s="450"/>
      <c r="AL45" s="450"/>
      <c r="AM45" s="450"/>
      <c r="AN45" s="450"/>
      <c r="AO45" s="450"/>
      <c r="AP45" s="450"/>
      <c r="AQ45" s="450"/>
      <c r="AR45" s="450"/>
      <c r="AS45" s="450"/>
      <c r="AT45" s="91"/>
      <c r="AU45" s="91"/>
      <c r="AV45" s="92"/>
    </row>
    <row r="46" spans="1:48" ht="18" customHeight="1" x14ac:dyDescent="0.15">
      <c r="A46" s="90"/>
      <c r="B46" s="91"/>
      <c r="C46" s="443">
        <v>60</v>
      </c>
      <c r="D46" s="443"/>
      <c r="E46" s="443"/>
      <c r="F46" s="450" t="s">
        <v>217</v>
      </c>
      <c r="G46" s="450"/>
      <c r="H46" s="450"/>
      <c r="I46" s="450"/>
      <c r="J46" s="450"/>
      <c r="K46" s="450"/>
      <c r="L46" s="450"/>
      <c r="M46" s="450"/>
      <c r="N46" s="450"/>
      <c r="O46" s="450"/>
      <c r="P46" s="450"/>
      <c r="Q46" s="450"/>
      <c r="R46" s="450"/>
      <c r="S46" s="450"/>
      <c r="T46" s="450"/>
      <c r="U46" s="450"/>
      <c r="V46" s="450"/>
      <c r="W46" s="450"/>
      <c r="X46" s="450"/>
      <c r="Y46" s="450"/>
      <c r="Z46" s="450"/>
      <c r="AA46" s="450"/>
      <c r="AB46" s="450"/>
      <c r="AC46" s="450"/>
      <c r="AD46" s="450"/>
      <c r="AE46" s="450"/>
      <c r="AF46" s="450"/>
      <c r="AG46" s="450"/>
      <c r="AH46" s="450"/>
      <c r="AI46" s="450"/>
      <c r="AJ46" s="450"/>
      <c r="AK46" s="450"/>
      <c r="AL46" s="450"/>
      <c r="AM46" s="450"/>
      <c r="AN46" s="450"/>
      <c r="AO46" s="450"/>
      <c r="AP46" s="450"/>
      <c r="AQ46" s="450"/>
      <c r="AR46" s="450"/>
      <c r="AS46" s="450"/>
      <c r="AT46" s="91"/>
      <c r="AU46" s="91"/>
      <c r="AV46" s="92"/>
    </row>
    <row r="47" spans="1:48" ht="18" customHeight="1" x14ac:dyDescent="0.15">
      <c r="A47" s="90"/>
      <c r="B47" s="91"/>
      <c r="C47" s="443">
        <v>76</v>
      </c>
      <c r="D47" s="443"/>
      <c r="E47" s="443"/>
      <c r="F47" s="450" t="s">
        <v>218</v>
      </c>
      <c r="G47" s="450"/>
      <c r="H47" s="450"/>
      <c r="I47" s="450"/>
      <c r="J47" s="450"/>
      <c r="K47" s="450"/>
      <c r="L47" s="450"/>
      <c r="M47" s="450"/>
      <c r="N47" s="450"/>
      <c r="O47" s="450"/>
      <c r="P47" s="450"/>
      <c r="Q47" s="450"/>
      <c r="R47" s="450"/>
      <c r="S47" s="450"/>
      <c r="T47" s="450"/>
      <c r="U47" s="450"/>
      <c r="V47" s="450"/>
      <c r="W47" s="450"/>
      <c r="X47" s="450"/>
      <c r="Y47" s="450"/>
      <c r="Z47" s="450"/>
      <c r="AA47" s="450"/>
      <c r="AB47" s="450"/>
      <c r="AC47" s="450"/>
      <c r="AD47" s="450"/>
      <c r="AE47" s="450"/>
      <c r="AF47" s="450"/>
      <c r="AG47" s="450"/>
      <c r="AH47" s="450"/>
      <c r="AI47" s="450"/>
      <c r="AJ47" s="450"/>
      <c r="AK47" s="450"/>
      <c r="AL47" s="450"/>
      <c r="AM47" s="450"/>
      <c r="AN47" s="450"/>
      <c r="AO47" s="450"/>
      <c r="AP47" s="450"/>
      <c r="AQ47" s="450"/>
      <c r="AR47" s="450"/>
      <c r="AS47" s="450"/>
      <c r="AT47" s="91"/>
      <c r="AU47" s="91"/>
      <c r="AV47" s="92"/>
    </row>
    <row r="48" spans="1:48" ht="18" customHeight="1" thickBot="1" x14ac:dyDescent="0.2">
      <c r="A48" s="93"/>
      <c r="B48" s="94"/>
      <c r="C48" s="95"/>
      <c r="D48" s="95"/>
      <c r="E48" s="95"/>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4"/>
      <c r="AU48" s="94"/>
      <c r="AV48" s="97"/>
    </row>
    <row r="49" spans="1:48" ht="18" customHeight="1" x14ac:dyDescent="0.15">
      <c r="AT49" s="79" t="s">
        <v>219</v>
      </c>
    </row>
    <row r="51" spans="1:48" ht="18" customHeight="1" x14ac:dyDescent="0.15">
      <c r="A51" s="443" t="s">
        <v>212</v>
      </c>
      <c r="B51" s="443"/>
      <c r="C51" s="443"/>
      <c r="D51" s="444" t="s">
        <v>213</v>
      </c>
      <c r="E51" s="445"/>
      <c r="F51" s="445"/>
      <c r="G51" s="445"/>
      <c r="H51" s="445"/>
      <c r="I51" s="445"/>
      <c r="J51" s="445"/>
      <c r="K51" s="445"/>
      <c r="L51" s="445"/>
      <c r="M51" s="445"/>
      <c r="N51" s="445"/>
      <c r="O51" s="445"/>
      <c r="P51" s="445"/>
      <c r="Q51" s="445"/>
      <c r="R51" s="445"/>
      <c r="S51" s="445"/>
      <c r="T51" s="445"/>
      <c r="U51" s="445"/>
      <c r="V51" s="445"/>
      <c r="W51" s="445"/>
      <c r="X51" s="445"/>
      <c r="Y51" s="445"/>
      <c r="Z51" s="445"/>
      <c r="AA51" s="445"/>
      <c r="AB51" s="445"/>
      <c r="AC51" s="445"/>
      <c r="AD51" s="445"/>
      <c r="AE51" s="445"/>
      <c r="AF51" s="445"/>
      <c r="AG51" s="445"/>
      <c r="AH51" s="445"/>
      <c r="AI51" s="445"/>
      <c r="AJ51" s="445"/>
      <c r="AK51" s="445"/>
      <c r="AL51" s="445"/>
      <c r="AM51" s="445"/>
      <c r="AN51" s="445"/>
      <c r="AO51" s="445"/>
      <c r="AP51" s="445"/>
      <c r="AQ51" s="445"/>
      <c r="AR51" s="445"/>
      <c r="AS51" s="445"/>
      <c r="AT51" s="445"/>
      <c r="AU51" s="445"/>
      <c r="AV51" s="446"/>
    </row>
    <row r="52" spans="1:48" ht="18" customHeight="1" x14ac:dyDescent="0.15">
      <c r="A52" s="443">
        <v>71</v>
      </c>
      <c r="B52" s="443"/>
      <c r="C52" s="443"/>
      <c r="D52" s="447" t="s">
        <v>224</v>
      </c>
      <c r="E52" s="448"/>
      <c r="F52" s="448"/>
      <c r="G52" s="448"/>
      <c r="H52" s="448"/>
      <c r="I52" s="448"/>
      <c r="J52" s="448"/>
      <c r="K52" s="448"/>
      <c r="L52" s="448"/>
      <c r="M52" s="448"/>
      <c r="N52" s="448"/>
      <c r="O52" s="448"/>
      <c r="P52" s="448"/>
      <c r="Q52" s="448"/>
      <c r="R52" s="448"/>
      <c r="S52" s="448"/>
      <c r="T52" s="448"/>
      <c r="U52" s="448"/>
      <c r="V52" s="448"/>
      <c r="W52" s="448"/>
      <c r="X52" s="448"/>
      <c r="Y52" s="448"/>
      <c r="Z52" s="448"/>
      <c r="AA52" s="448"/>
      <c r="AB52" s="448"/>
      <c r="AC52" s="448"/>
      <c r="AD52" s="448"/>
      <c r="AE52" s="448"/>
      <c r="AF52" s="448"/>
      <c r="AG52" s="448"/>
      <c r="AH52" s="448"/>
      <c r="AI52" s="448"/>
      <c r="AJ52" s="448"/>
      <c r="AK52" s="448"/>
      <c r="AL52" s="448"/>
      <c r="AM52" s="448"/>
      <c r="AN52" s="448"/>
      <c r="AO52" s="448"/>
      <c r="AP52" s="448"/>
      <c r="AQ52" s="448"/>
      <c r="AR52" s="448"/>
      <c r="AS52" s="448"/>
      <c r="AT52" s="448"/>
      <c r="AU52" s="448"/>
      <c r="AV52" s="449"/>
    </row>
    <row r="53" spans="1:48" ht="18" customHeight="1" x14ac:dyDescent="0.15">
      <c r="A53" s="443">
        <v>72</v>
      </c>
      <c r="B53" s="443"/>
      <c r="C53" s="443"/>
      <c r="D53" s="447" t="s">
        <v>225</v>
      </c>
      <c r="E53" s="448"/>
      <c r="F53" s="448"/>
      <c r="G53" s="448"/>
      <c r="H53" s="448"/>
      <c r="I53" s="448"/>
      <c r="J53" s="448"/>
      <c r="K53" s="448"/>
      <c r="L53" s="448"/>
      <c r="M53" s="448"/>
      <c r="N53" s="448"/>
      <c r="O53" s="448"/>
      <c r="P53" s="448"/>
      <c r="Q53" s="448"/>
      <c r="R53" s="448"/>
      <c r="S53" s="448"/>
      <c r="T53" s="448"/>
      <c r="U53" s="448"/>
      <c r="V53" s="448"/>
      <c r="W53" s="448"/>
      <c r="X53" s="448"/>
      <c r="Y53" s="448"/>
      <c r="Z53" s="448"/>
      <c r="AA53" s="448"/>
      <c r="AB53" s="448"/>
      <c r="AC53" s="448"/>
      <c r="AD53" s="448"/>
      <c r="AE53" s="448"/>
      <c r="AF53" s="448"/>
      <c r="AG53" s="448"/>
      <c r="AH53" s="448"/>
      <c r="AI53" s="448"/>
      <c r="AJ53" s="448"/>
      <c r="AK53" s="448"/>
      <c r="AL53" s="448"/>
      <c r="AM53" s="448"/>
      <c r="AN53" s="448"/>
      <c r="AO53" s="448"/>
      <c r="AP53" s="448"/>
      <c r="AQ53" s="448"/>
      <c r="AR53" s="448"/>
      <c r="AS53" s="448"/>
      <c r="AT53" s="448"/>
      <c r="AU53" s="448"/>
      <c r="AV53" s="449"/>
    </row>
    <row r="54" spans="1:48" ht="18" customHeight="1" x14ac:dyDescent="0.15">
      <c r="A54" s="443">
        <v>73</v>
      </c>
      <c r="B54" s="443"/>
      <c r="C54" s="443"/>
      <c r="D54" s="447" t="s">
        <v>226</v>
      </c>
      <c r="E54" s="448"/>
      <c r="F54" s="448"/>
      <c r="G54" s="448"/>
      <c r="H54" s="448"/>
      <c r="I54" s="448"/>
      <c r="J54" s="448"/>
      <c r="K54" s="448"/>
      <c r="L54" s="448"/>
      <c r="M54" s="448"/>
      <c r="N54" s="448"/>
      <c r="O54" s="448"/>
      <c r="P54" s="448"/>
      <c r="Q54" s="448"/>
      <c r="R54" s="448"/>
      <c r="S54" s="448"/>
      <c r="T54" s="448"/>
      <c r="U54" s="448"/>
      <c r="V54" s="448"/>
      <c r="W54" s="448"/>
      <c r="X54" s="448"/>
      <c r="Y54" s="448"/>
      <c r="Z54" s="448"/>
      <c r="AA54" s="448"/>
      <c r="AB54" s="448"/>
      <c r="AC54" s="448"/>
      <c r="AD54" s="448"/>
      <c r="AE54" s="448"/>
      <c r="AF54" s="448"/>
      <c r="AG54" s="448"/>
      <c r="AH54" s="448"/>
      <c r="AI54" s="448"/>
      <c r="AJ54" s="448"/>
      <c r="AK54" s="448"/>
      <c r="AL54" s="448"/>
      <c r="AM54" s="448"/>
      <c r="AN54" s="448"/>
      <c r="AO54" s="448"/>
      <c r="AP54" s="448"/>
      <c r="AQ54" s="448"/>
      <c r="AR54" s="448"/>
      <c r="AS54" s="448"/>
      <c r="AT54" s="448"/>
      <c r="AU54" s="448"/>
      <c r="AV54" s="449"/>
    </row>
    <row r="55" spans="1:48" ht="18" customHeight="1" x14ac:dyDescent="0.15">
      <c r="A55" s="443">
        <v>74</v>
      </c>
      <c r="B55" s="443"/>
      <c r="C55" s="443"/>
      <c r="D55" s="447" t="s">
        <v>227</v>
      </c>
      <c r="E55" s="448"/>
      <c r="F55" s="448"/>
      <c r="G55" s="448"/>
      <c r="H55" s="448"/>
      <c r="I55" s="448"/>
      <c r="J55" s="448"/>
      <c r="K55" s="448"/>
      <c r="L55" s="448"/>
      <c r="M55" s="448"/>
      <c r="N55" s="448"/>
      <c r="O55" s="448"/>
      <c r="P55" s="448"/>
      <c r="Q55" s="448"/>
      <c r="R55" s="448"/>
      <c r="S55" s="448"/>
      <c r="T55" s="448"/>
      <c r="U55" s="448"/>
      <c r="V55" s="448"/>
      <c r="W55" s="448"/>
      <c r="X55" s="448"/>
      <c r="Y55" s="448"/>
      <c r="Z55" s="448"/>
      <c r="AA55" s="448"/>
      <c r="AB55" s="448"/>
      <c r="AC55" s="448"/>
      <c r="AD55" s="448"/>
      <c r="AE55" s="448"/>
      <c r="AF55" s="448"/>
      <c r="AG55" s="448"/>
      <c r="AH55" s="448"/>
      <c r="AI55" s="448"/>
      <c r="AJ55" s="448"/>
      <c r="AK55" s="448"/>
      <c r="AL55" s="448"/>
      <c r="AM55" s="448"/>
      <c r="AN55" s="448"/>
      <c r="AO55" s="448"/>
      <c r="AP55" s="448"/>
      <c r="AQ55" s="448"/>
      <c r="AR55" s="448"/>
      <c r="AS55" s="448"/>
      <c r="AT55" s="448"/>
      <c r="AU55" s="448"/>
      <c r="AV55" s="449"/>
    </row>
    <row r="56" spans="1:48" ht="57.75" customHeight="1" x14ac:dyDescent="0.15">
      <c r="A56" s="443">
        <v>75</v>
      </c>
      <c r="B56" s="443"/>
      <c r="C56" s="443"/>
      <c r="D56" s="447" t="s">
        <v>228</v>
      </c>
      <c r="E56" s="448"/>
      <c r="F56" s="448"/>
      <c r="G56" s="448"/>
      <c r="H56" s="448"/>
      <c r="I56" s="448"/>
      <c r="J56" s="448"/>
      <c r="K56" s="448"/>
      <c r="L56" s="448"/>
      <c r="M56" s="448"/>
      <c r="N56" s="448"/>
      <c r="O56" s="448"/>
      <c r="P56" s="448"/>
      <c r="Q56" s="448"/>
      <c r="R56" s="448"/>
      <c r="S56" s="448"/>
      <c r="T56" s="448"/>
      <c r="U56" s="448"/>
      <c r="V56" s="448"/>
      <c r="W56" s="448"/>
      <c r="X56" s="448"/>
      <c r="Y56" s="448"/>
      <c r="Z56" s="448"/>
      <c r="AA56" s="448"/>
      <c r="AB56" s="448"/>
      <c r="AC56" s="448"/>
      <c r="AD56" s="448"/>
      <c r="AE56" s="448"/>
      <c r="AF56" s="448"/>
      <c r="AG56" s="448"/>
      <c r="AH56" s="448"/>
      <c r="AI56" s="448"/>
      <c r="AJ56" s="448"/>
      <c r="AK56" s="448"/>
      <c r="AL56" s="448"/>
      <c r="AM56" s="448"/>
      <c r="AN56" s="448"/>
      <c r="AO56" s="448"/>
      <c r="AP56" s="448"/>
      <c r="AQ56" s="448"/>
      <c r="AR56" s="448"/>
      <c r="AS56" s="448"/>
      <c r="AT56" s="448"/>
      <c r="AU56" s="448"/>
      <c r="AV56" s="449"/>
    </row>
    <row r="57" spans="1:48" ht="63.75" customHeight="1" x14ac:dyDescent="0.15">
      <c r="A57" s="443">
        <v>76</v>
      </c>
      <c r="B57" s="443"/>
      <c r="C57" s="443"/>
      <c r="D57" s="447" t="s">
        <v>229</v>
      </c>
      <c r="E57" s="448"/>
      <c r="F57" s="448"/>
      <c r="G57" s="448"/>
      <c r="H57" s="448"/>
      <c r="I57" s="448"/>
      <c r="J57" s="448"/>
      <c r="K57" s="448"/>
      <c r="L57" s="448"/>
      <c r="M57" s="448"/>
      <c r="N57" s="448"/>
      <c r="O57" s="448"/>
      <c r="P57" s="448"/>
      <c r="Q57" s="448"/>
      <c r="R57" s="448"/>
      <c r="S57" s="448"/>
      <c r="T57" s="448"/>
      <c r="U57" s="448"/>
      <c r="V57" s="448"/>
      <c r="W57" s="448"/>
      <c r="X57" s="448"/>
      <c r="Y57" s="448"/>
      <c r="Z57" s="448"/>
      <c r="AA57" s="448"/>
      <c r="AB57" s="448"/>
      <c r="AC57" s="448"/>
      <c r="AD57" s="448"/>
      <c r="AE57" s="448"/>
      <c r="AF57" s="448"/>
      <c r="AG57" s="448"/>
      <c r="AH57" s="448"/>
      <c r="AI57" s="448"/>
      <c r="AJ57" s="448"/>
      <c r="AK57" s="448"/>
      <c r="AL57" s="448"/>
      <c r="AM57" s="448"/>
      <c r="AN57" s="448"/>
      <c r="AO57" s="448"/>
      <c r="AP57" s="448"/>
      <c r="AQ57" s="448"/>
      <c r="AR57" s="448"/>
      <c r="AS57" s="448"/>
      <c r="AT57" s="448"/>
      <c r="AU57" s="448"/>
      <c r="AV57" s="449"/>
    </row>
    <row r="58" spans="1:48" ht="15" customHeight="1" x14ac:dyDescent="0.15">
      <c r="A58" s="74" t="s">
        <v>594</v>
      </c>
    </row>
    <row r="59" spans="1:48" ht="15" customHeight="1" x14ac:dyDescent="0.15">
      <c r="A59" s="74" t="s">
        <v>230</v>
      </c>
    </row>
    <row r="60" spans="1:48" ht="15" customHeight="1" x14ac:dyDescent="0.15"/>
    <row r="61" spans="1:48" ht="15" customHeight="1" x14ac:dyDescent="0.15">
      <c r="A61" s="74" t="s">
        <v>231</v>
      </c>
    </row>
    <row r="62" spans="1:48" ht="15" customHeight="1" x14ac:dyDescent="0.15">
      <c r="A62" s="74" t="s">
        <v>232</v>
      </c>
    </row>
    <row r="63" spans="1:48" ht="15" customHeight="1" x14ac:dyDescent="0.15">
      <c r="A63" s="74" t="s">
        <v>233</v>
      </c>
    </row>
    <row r="64" spans="1:48" ht="15" customHeight="1" x14ac:dyDescent="0.15"/>
    <row r="65" spans="1:1" ht="15" customHeight="1" x14ac:dyDescent="0.15">
      <c r="A65" s="74" t="s">
        <v>234</v>
      </c>
    </row>
    <row r="66" spans="1:1" ht="15" customHeight="1" x14ac:dyDescent="0.15">
      <c r="A66" s="74" t="s">
        <v>235</v>
      </c>
    </row>
    <row r="67" spans="1:1" ht="15" customHeight="1" x14ac:dyDescent="0.15"/>
    <row r="68" spans="1:1" ht="15" customHeight="1" x14ac:dyDescent="0.15">
      <c r="A68" s="74" t="s">
        <v>236</v>
      </c>
    </row>
    <row r="69" spans="1:1" ht="15" customHeight="1" x14ac:dyDescent="0.15">
      <c r="A69" s="74" t="s">
        <v>237</v>
      </c>
    </row>
  </sheetData>
  <mergeCells count="235">
    <mergeCell ref="A57:C57"/>
    <mergeCell ref="D57:AV57"/>
    <mergeCell ref="AE18:AJ18"/>
    <mergeCell ref="AE8:AG10"/>
    <mergeCell ref="A18:B19"/>
    <mergeCell ref="A20:B21"/>
    <mergeCell ref="A22:B23"/>
    <mergeCell ref="A24:B25"/>
    <mergeCell ref="C18:F19"/>
    <mergeCell ref="G18:J19"/>
    <mergeCell ref="AQ16:AS16"/>
    <mergeCell ref="AQ17:AS17"/>
    <mergeCell ref="AE16:AJ17"/>
    <mergeCell ref="AE14:AJ15"/>
    <mergeCell ref="A14:B17"/>
    <mergeCell ref="AE19:AJ19"/>
    <mergeCell ref="Y18:AD19"/>
    <mergeCell ref="K18:Q19"/>
    <mergeCell ref="R18:T19"/>
    <mergeCell ref="U18:V19"/>
    <mergeCell ref="AN20:AP20"/>
    <mergeCell ref="AQ20:AS20"/>
    <mergeCell ref="AT20:AV21"/>
    <mergeCell ref="AE21:AJ21"/>
    <mergeCell ref="AN21:AP21"/>
    <mergeCell ref="AQ21:AS21"/>
    <mergeCell ref="AT18:AV19"/>
    <mergeCell ref="C20:F21"/>
    <mergeCell ref="G20:J21"/>
    <mergeCell ref="K20:Q21"/>
    <mergeCell ref="R20:T21"/>
    <mergeCell ref="U20:V21"/>
    <mergeCell ref="W20:X21"/>
    <mergeCell ref="Y20:AD21"/>
    <mergeCell ref="AE20:AJ20"/>
    <mergeCell ref="AK20:AM21"/>
    <mergeCell ref="W18:X19"/>
    <mergeCell ref="AK18:AM19"/>
    <mergeCell ref="AN18:AP18"/>
    <mergeCell ref="AQ18:AS18"/>
    <mergeCell ref="AN19:AP19"/>
    <mergeCell ref="AQ19:AS19"/>
    <mergeCell ref="AN22:AP22"/>
    <mergeCell ref="AQ22:AS22"/>
    <mergeCell ref="AT22:AV23"/>
    <mergeCell ref="AE23:AJ23"/>
    <mergeCell ref="AN23:AP23"/>
    <mergeCell ref="AQ23:AS23"/>
    <mergeCell ref="C22:F23"/>
    <mergeCell ref="G22:J23"/>
    <mergeCell ref="K22:Q23"/>
    <mergeCell ref="R22:T23"/>
    <mergeCell ref="U22:V23"/>
    <mergeCell ref="W22:X23"/>
    <mergeCell ref="C24:F25"/>
    <mergeCell ref="G24:J25"/>
    <mergeCell ref="K24:Q25"/>
    <mergeCell ref="R24:T25"/>
    <mergeCell ref="U24:V25"/>
    <mergeCell ref="W24:X25"/>
    <mergeCell ref="Y22:AD23"/>
    <mergeCell ref="AE22:AJ22"/>
    <mergeCell ref="AK22:AM23"/>
    <mergeCell ref="Y24:AD25"/>
    <mergeCell ref="AE24:AJ24"/>
    <mergeCell ref="AK24:AM25"/>
    <mergeCell ref="AN24:AP24"/>
    <mergeCell ref="AQ24:AS24"/>
    <mergeCell ref="AT24:AV25"/>
    <mergeCell ref="AE25:AJ25"/>
    <mergeCell ref="AN25:AP25"/>
    <mergeCell ref="AQ25:AS25"/>
    <mergeCell ref="AT26:AV27"/>
    <mergeCell ref="AE27:AJ27"/>
    <mergeCell ref="AN27:AP27"/>
    <mergeCell ref="AQ27:AS27"/>
    <mergeCell ref="AK26:AM27"/>
    <mergeCell ref="AN26:AP26"/>
    <mergeCell ref="AQ26:AS26"/>
    <mergeCell ref="W26:X27"/>
    <mergeCell ref="Y26:AD27"/>
    <mergeCell ref="AE26:AJ26"/>
    <mergeCell ref="A26:B27"/>
    <mergeCell ref="C26:F27"/>
    <mergeCell ref="G26:J27"/>
    <mergeCell ref="K26:Q27"/>
    <mergeCell ref="R26:T27"/>
    <mergeCell ref="U26:V27"/>
    <mergeCell ref="AT28:AV29"/>
    <mergeCell ref="AE29:AJ29"/>
    <mergeCell ref="AN29:AP29"/>
    <mergeCell ref="AQ29:AS29"/>
    <mergeCell ref="A30:B31"/>
    <mergeCell ref="C30:F31"/>
    <mergeCell ref="G30:J31"/>
    <mergeCell ref="K30:Q31"/>
    <mergeCell ref="R30:T31"/>
    <mergeCell ref="U30:V31"/>
    <mergeCell ref="W28:X29"/>
    <mergeCell ref="Y28:AD29"/>
    <mergeCell ref="AE28:AJ28"/>
    <mergeCell ref="AK28:AM29"/>
    <mergeCell ref="AN28:AP28"/>
    <mergeCell ref="AQ28:AS28"/>
    <mergeCell ref="A28:B29"/>
    <mergeCell ref="C28:F29"/>
    <mergeCell ref="G28:J29"/>
    <mergeCell ref="K28:Q29"/>
    <mergeCell ref="R28:T29"/>
    <mergeCell ref="U28:V29"/>
    <mergeCell ref="K32:Q33"/>
    <mergeCell ref="R32:T33"/>
    <mergeCell ref="U32:V33"/>
    <mergeCell ref="W30:X31"/>
    <mergeCell ref="Y30:AD31"/>
    <mergeCell ref="AE30:AJ30"/>
    <mergeCell ref="AK30:AM31"/>
    <mergeCell ref="AN30:AP30"/>
    <mergeCell ref="AQ30:AS30"/>
    <mergeCell ref="A56:C56"/>
    <mergeCell ref="D56:AV56"/>
    <mergeCell ref="W36:X37"/>
    <mergeCell ref="Y36:AD37"/>
    <mergeCell ref="AE36:AJ36"/>
    <mergeCell ref="AK36:AM37"/>
    <mergeCell ref="AN36:AP36"/>
    <mergeCell ref="AQ36:AS36"/>
    <mergeCell ref="A36:B37"/>
    <mergeCell ref="C36:F37"/>
    <mergeCell ref="A54:C54"/>
    <mergeCell ref="D54:AV54"/>
    <mergeCell ref="AT34:AV35"/>
    <mergeCell ref="AE35:AJ35"/>
    <mergeCell ref="AN35:AP35"/>
    <mergeCell ref="AQ35:AS35"/>
    <mergeCell ref="A55:C55"/>
    <mergeCell ref="D55:AV55"/>
    <mergeCell ref="AT36:AV37"/>
    <mergeCell ref="AE37:AJ37"/>
    <mergeCell ref="AN37:AP37"/>
    <mergeCell ref="AQ37:AS37"/>
    <mergeCell ref="G36:J37"/>
    <mergeCell ref="K36:Q37"/>
    <mergeCell ref="R36:T37"/>
    <mergeCell ref="U36:V37"/>
    <mergeCell ref="W34:X35"/>
    <mergeCell ref="Y34:AD35"/>
    <mergeCell ref="AE34:AJ34"/>
    <mergeCell ref="AK34:AM35"/>
    <mergeCell ref="AN34:AP34"/>
    <mergeCell ref="AQ34:AS34"/>
    <mergeCell ref="A34:B35"/>
    <mergeCell ref="C34:F35"/>
    <mergeCell ref="M8:AA10"/>
    <mergeCell ref="M11:AA12"/>
    <mergeCell ref="A8:E10"/>
    <mergeCell ref="F8:L10"/>
    <mergeCell ref="A11:E12"/>
    <mergeCell ref="F11:L12"/>
    <mergeCell ref="D3:F5"/>
    <mergeCell ref="G3:G5"/>
    <mergeCell ref="A53:C53"/>
    <mergeCell ref="D53:AV53"/>
    <mergeCell ref="AT32:AV33"/>
    <mergeCell ref="AE33:AJ33"/>
    <mergeCell ref="AN33:AP33"/>
    <mergeCell ref="AQ33:AS33"/>
    <mergeCell ref="G34:J35"/>
    <mergeCell ref="K34:Q35"/>
    <mergeCell ref="R34:T35"/>
    <mergeCell ref="U34:V35"/>
    <mergeCell ref="W32:X33"/>
    <mergeCell ref="Y32:AD33"/>
    <mergeCell ref="AE32:AJ32"/>
    <mergeCell ref="AK32:AM33"/>
    <mergeCell ref="AN32:AP32"/>
    <mergeCell ref="AQ32:AS32"/>
    <mergeCell ref="B3:C5"/>
    <mergeCell ref="AQ3:AR5"/>
    <mergeCell ref="AS3:AU5"/>
    <mergeCell ref="I3:AO4"/>
    <mergeCell ref="I5:AO5"/>
    <mergeCell ref="C14:F17"/>
    <mergeCell ref="AN11:AP11"/>
    <mergeCell ref="AN12:AP12"/>
    <mergeCell ref="AQ11:AS11"/>
    <mergeCell ref="AQ12:AS12"/>
    <mergeCell ref="AT11:AV12"/>
    <mergeCell ref="AN8:AV8"/>
    <mergeCell ref="AN10:AP10"/>
    <mergeCell ref="AN9:AP9"/>
    <mergeCell ref="AQ9:AS9"/>
    <mergeCell ref="AQ10:AS10"/>
    <mergeCell ref="AT9:AV10"/>
    <mergeCell ref="AH8:AM9"/>
    <mergeCell ref="AH10:AM10"/>
    <mergeCell ref="AH11:AM11"/>
    <mergeCell ref="AH12:AM12"/>
    <mergeCell ref="AE11:AG12"/>
    <mergeCell ref="AB8:AD10"/>
    <mergeCell ref="AB11:AD12"/>
    <mergeCell ref="G14:J17"/>
    <mergeCell ref="A51:C51"/>
    <mergeCell ref="A52:C52"/>
    <mergeCell ref="D51:AV51"/>
    <mergeCell ref="D52:AV52"/>
    <mergeCell ref="F42:AS42"/>
    <mergeCell ref="F43:AS43"/>
    <mergeCell ref="F44:AS44"/>
    <mergeCell ref="F45:AS45"/>
    <mergeCell ref="F46:AS46"/>
    <mergeCell ref="F47:AS47"/>
    <mergeCell ref="C42:E42"/>
    <mergeCell ref="C43:E43"/>
    <mergeCell ref="C44:E44"/>
    <mergeCell ref="C45:E45"/>
    <mergeCell ref="C46:E46"/>
    <mergeCell ref="C47:E47"/>
    <mergeCell ref="AT30:AV31"/>
    <mergeCell ref="AE31:AJ31"/>
    <mergeCell ref="AN31:AP31"/>
    <mergeCell ref="AQ31:AS31"/>
    <mergeCell ref="A32:B33"/>
    <mergeCell ref="C32:F33"/>
    <mergeCell ref="G32:J33"/>
    <mergeCell ref="AK14:AM17"/>
    <mergeCell ref="AT14:AV17"/>
    <mergeCell ref="AQ14:AS15"/>
    <mergeCell ref="Y14:AD17"/>
    <mergeCell ref="K14:Q17"/>
    <mergeCell ref="R14:T17"/>
    <mergeCell ref="U14:V17"/>
    <mergeCell ref="W14:X17"/>
    <mergeCell ref="AN14:AP15"/>
    <mergeCell ref="AN16:AP17"/>
  </mergeCells>
  <phoneticPr fontId="2" type="noConversion"/>
  <printOptions horizontalCentered="1" verticalCentered="1"/>
  <pageMargins left="0.35433070866141736" right="0.35433070866141736" top="0.47244094488188981" bottom="0.39370078740157483" header="0.31496062992125984" footer="0.31496062992125984"/>
  <pageSetup paperSize="9" orientation="portrait" verticalDpi="0"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A73"/>
  <sheetViews>
    <sheetView showGridLines="0" zoomScale="145" zoomScaleNormal="145" workbookViewId="0">
      <selection activeCell="D3" sqref="D3:F5"/>
    </sheetView>
  </sheetViews>
  <sheetFormatPr defaultColWidth="1.75" defaultRowHeight="18" customHeight="1" x14ac:dyDescent="0.15"/>
  <cols>
    <col min="1" max="2" width="1.875" style="74" customWidth="1"/>
    <col min="3" max="38" width="1.75" style="74" customWidth="1"/>
    <col min="39" max="39" width="0.75" style="74" customWidth="1"/>
    <col min="40" max="44" width="1.875" style="74" customWidth="1"/>
    <col min="45" max="45" width="1.75" style="74"/>
    <col min="46" max="48" width="2" style="74" customWidth="1"/>
    <col min="49" max="50" width="1.75" style="74"/>
    <col min="51" max="51" width="5.5" style="74" bestFit="1" customWidth="1"/>
    <col min="52" max="52" width="1.75" style="74"/>
    <col min="53" max="53" width="1.75" style="76"/>
    <col min="54" max="16384" width="1.75" style="74"/>
  </cols>
  <sheetData>
    <row r="1" spans="1:53" ht="15" customHeight="1" x14ac:dyDescent="0.15">
      <c r="A1" s="167" t="s">
        <v>503</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5"/>
    </row>
    <row r="2" spans="1:53" s="75" customFormat="1" ht="3.75" customHeight="1" x14ac:dyDescent="0.15">
      <c r="A2" s="83"/>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84"/>
      <c r="BA2" s="76"/>
    </row>
    <row r="3" spans="1:53" s="75" customFormat="1" ht="15.75" customHeight="1" x14ac:dyDescent="0.15">
      <c r="A3" s="83"/>
      <c r="B3" s="454" t="s">
        <v>91</v>
      </c>
      <c r="C3" s="455"/>
      <c r="D3" s="486">
        <v>2020</v>
      </c>
      <c r="E3" s="487"/>
      <c r="F3" s="487"/>
      <c r="G3" s="455" t="s">
        <v>88</v>
      </c>
      <c r="H3" s="77"/>
      <c r="I3" s="464" t="s">
        <v>206</v>
      </c>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77"/>
      <c r="AQ3" s="454" t="s">
        <v>220</v>
      </c>
      <c r="AR3" s="455"/>
      <c r="AS3" s="460"/>
      <c r="AT3" s="461"/>
      <c r="AU3" s="455"/>
      <c r="AV3" s="84"/>
      <c r="BA3" s="76"/>
    </row>
    <row r="4" spans="1:53" s="75" customFormat="1" ht="4.5" customHeight="1" x14ac:dyDescent="0.15">
      <c r="A4" s="83"/>
      <c r="B4" s="456"/>
      <c r="C4" s="457"/>
      <c r="D4" s="488"/>
      <c r="E4" s="489"/>
      <c r="F4" s="489"/>
      <c r="G4" s="457"/>
      <c r="H4" s="77"/>
      <c r="I4" s="464"/>
      <c r="J4" s="464"/>
      <c r="K4" s="464"/>
      <c r="L4" s="464"/>
      <c r="M4" s="464"/>
      <c r="N4" s="464"/>
      <c r="O4" s="464"/>
      <c r="P4" s="464"/>
      <c r="Q4" s="464"/>
      <c r="R4" s="464"/>
      <c r="S4" s="464"/>
      <c r="T4" s="464"/>
      <c r="U4" s="464"/>
      <c r="V4" s="464"/>
      <c r="W4" s="464"/>
      <c r="X4" s="464"/>
      <c r="Y4" s="464"/>
      <c r="Z4" s="464"/>
      <c r="AA4" s="464"/>
      <c r="AB4" s="464"/>
      <c r="AC4" s="464"/>
      <c r="AD4" s="464"/>
      <c r="AE4" s="464"/>
      <c r="AF4" s="464"/>
      <c r="AG4" s="464"/>
      <c r="AH4" s="464"/>
      <c r="AI4" s="464"/>
      <c r="AJ4" s="464"/>
      <c r="AK4" s="464"/>
      <c r="AL4" s="464"/>
      <c r="AM4" s="464"/>
      <c r="AN4" s="464"/>
      <c r="AO4" s="464"/>
      <c r="AP4" s="77"/>
      <c r="AQ4" s="456"/>
      <c r="AR4" s="457"/>
      <c r="AS4" s="456"/>
      <c r="AT4" s="462"/>
      <c r="AU4" s="457"/>
      <c r="AV4" s="84"/>
      <c r="BA4" s="76"/>
    </row>
    <row r="5" spans="1:53" s="75" customFormat="1" ht="15.75" customHeight="1" x14ac:dyDescent="0.15">
      <c r="A5" s="83"/>
      <c r="B5" s="458"/>
      <c r="C5" s="459"/>
      <c r="D5" s="490"/>
      <c r="E5" s="491"/>
      <c r="F5" s="491"/>
      <c r="G5" s="459"/>
      <c r="H5" s="77"/>
      <c r="I5" s="465" t="s">
        <v>207</v>
      </c>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c r="AK5" s="465"/>
      <c r="AL5" s="465"/>
      <c r="AM5" s="465"/>
      <c r="AN5" s="465"/>
      <c r="AO5" s="465"/>
      <c r="AP5" s="77"/>
      <c r="AQ5" s="458"/>
      <c r="AR5" s="459"/>
      <c r="AS5" s="458"/>
      <c r="AT5" s="463"/>
      <c r="AU5" s="459"/>
      <c r="AV5" s="84"/>
      <c r="BA5" s="76"/>
    </row>
    <row r="6" spans="1:53" s="75" customFormat="1" ht="11.25" customHeight="1" x14ac:dyDescent="0.15">
      <c r="A6" s="85"/>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86"/>
      <c r="BA6" s="76"/>
    </row>
    <row r="7" spans="1:53" s="76" customFormat="1" ht="18" customHeight="1" x14ac:dyDescent="0.15">
      <c r="A7" s="87"/>
      <c r="B7" s="33" t="s">
        <v>491</v>
      </c>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9"/>
    </row>
    <row r="8" spans="1:53" s="75" customFormat="1" ht="13.5" customHeight="1" x14ac:dyDescent="0.15">
      <c r="A8" s="477" t="s">
        <v>194</v>
      </c>
      <c r="B8" s="478"/>
      <c r="C8" s="478"/>
      <c r="D8" s="478"/>
      <c r="E8" s="479"/>
      <c r="F8" s="454" t="s">
        <v>195</v>
      </c>
      <c r="G8" s="478"/>
      <c r="H8" s="478"/>
      <c r="I8" s="478"/>
      <c r="J8" s="478"/>
      <c r="K8" s="478"/>
      <c r="L8" s="479"/>
      <c r="M8" s="469" t="s">
        <v>196</v>
      </c>
      <c r="N8" s="469"/>
      <c r="O8" s="469"/>
      <c r="P8" s="469"/>
      <c r="Q8" s="469"/>
      <c r="R8" s="469"/>
      <c r="S8" s="469"/>
      <c r="T8" s="469"/>
      <c r="U8" s="469"/>
      <c r="V8" s="469"/>
      <c r="W8" s="469"/>
      <c r="X8" s="469"/>
      <c r="Y8" s="469"/>
      <c r="Z8" s="469"/>
      <c r="AA8" s="469"/>
      <c r="AB8" s="469" t="s">
        <v>197</v>
      </c>
      <c r="AC8" s="469"/>
      <c r="AD8" s="469"/>
      <c r="AE8" s="469" t="s">
        <v>198</v>
      </c>
      <c r="AF8" s="469"/>
      <c r="AG8" s="469"/>
      <c r="AH8" s="468" t="s">
        <v>199</v>
      </c>
      <c r="AI8" s="468"/>
      <c r="AJ8" s="468"/>
      <c r="AK8" s="468"/>
      <c r="AL8" s="468"/>
      <c r="AM8" s="468"/>
      <c r="AN8" s="451" t="s">
        <v>201</v>
      </c>
      <c r="AO8" s="451"/>
      <c r="AP8" s="451"/>
      <c r="AQ8" s="451"/>
      <c r="AR8" s="451"/>
      <c r="AS8" s="451"/>
      <c r="AT8" s="451"/>
      <c r="AU8" s="451"/>
      <c r="AV8" s="452"/>
      <c r="BA8" s="76"/>
    </row>
    <row r="9" spans="1:53" s="75" customFormat="1" ht="15.75" customHeight="1" x14ac:dyDescent="0.15">
      <c r="A9" s="480"/>
      <c r="B9" s="481"/>
      <c r="C9" s="481"/>
      <c r="D9" s="481"/>
      <c r="E9" s="482"/>
      <c r="F9" s="483"/>
      <c r="G9" s="481"/>
      <c r="H9" s="481"/>
      <c r="I9" s="481"/>
      <c r="J9" s="481"/>
      <c r="K9" s="481"/>
      <c r="L9" s="482"/>
      <c r="M9" s="469"/>
      <c r="N9" s="469"/>
      <c r="O9" s="469"/>
      <c r="P9" s="469"/>
      <c r="Q9" s="469"/>
      <c r="R9" s="469"/>
      <c r="S9" s="469"/>
      <c r="T9" s="469"/>
      <c r="U9" s="469"/>
      <c r="V9" s="469"/>
      <c r="W9" s="469"/>
      <c r="X9" s="469"/>
      <c r="Y9" s="469"/>
      <c r="Z9" s="469"/>
      <c r="AA9" s="469"/>
      <c r="AB9" s="469"/>
      <c r="AC9" s="469"/>
      <c r="AD9" s="469"/>
      <c r="AE9" s="469"/>
      <c r="AF9" s="469"/>
      <c r="AG9" s="469"/>
      <c r="AH9" s="468"/>
      <c r="AI9" s="468"/>
      <c r="AJ9" s="468"/>
      <c r="AK9" s="468"/>
      <c r="AL9" s="468"/>
      <c r="AM9" s="468"/>
      <c r="AN9" s="451" t="s">
        <v>202</v>
      </c>
      <c r="AO9" s="451"/>
      <c r="AP9" s="451"/>
      <c r="AQ9" s="451" t="s">
        <v>203</v>
      </c>
      <c r="AR9" s="451"/>
      <c r="AS9" s="451"/>
      <c r="AT9" s="451" t="s">
        <v>476</v>
      </c>
      <c r="AU9" s="451"/>
      <c r="AV9" s="452"/>
      <c r="BA9" s="76"/>
    </row>
    <row r="10" spans="1:53" s="75" customFormat="1" ht="24" customHeight="1" x14ac:dyDescent="0.15">
      <c r="A10" s="480"/>
      <c r="B10" s="481"/>
      <c r="C10" s="481"/>
      <c r="D10" s="481"/>
      <c r="E10" s="482"/>
      <c r="F10" s="483"/>
      <c r="G10" s="481"/>
      <c r="H10" s="481"/>
      <c r="I10" s="481"/>
      <c r="J10" s="481"/>
      <c r="K10" s="481"/>
      <c r="L10" s="482"/>
      <c r="M10" s="469"/>
      <c r="N10" s="469"/>
      <c r="O10" s="469"/>
      <c r="P10" s="469"/>
      <c r="Q10" s="469"/>
      <c r="R10" s="469"/>
      <c r="S10" s="469"/>
      <c r="T10" s="469"/>
      <c r="U10" s="469"/>
      <c r="V10" s="469"/>
      <c r="W10" s="469"/>
      <c r="X10" s="469"/>
      <c r="Y10" s="469"/>
      <c r="Z10" s="469"/>
      <c r="AA10" s="469"/>
      <c r="AB10" s="469"/>
      <c r="AC10" s="469"/>
      <c r="AD10" s="469"/>
      <c r="AE10" s="469"/>
      <c r="AF10" s="469"/>
      <c r="AG10" s="469"/>
      <c r="AH10" s="469" t="s">
        <v>200</v>
      </c>
      <c r="AI10" s="451"/>
      <c r="AJ10" s="451"/>
      <c r="AK10" s="451"/>
      <c r="AL10" s="451"/>
      <c r="AM10" s="451"/>
      <c r="AN10" s="451" t="s">
        <v>475</v>
      </c>
      <c r="AO10" s="451"/>
      <c r="AP10" s="451"/>
      <c r="AQ10" s="451" t="s">
        <v>204</v>
      </c>
      <c r="AR10" s="451"/>
      <c r="AS10" s="451"/>
      <c r="AT10" s="451"/>
      <c r="AU10" s="451"/>
      <c r="AV10" s="452"/>
      <c r="BA10" s="76"/>
    </row>
    <row r="11" spans="1:53" s="75" customFormat="1" ht="10.5" customHeight="1" x14ac:dyDescent="0.15">
      <c r="A11" s="607" t="s">
        <v>501</v>
      </c>
      <c r="B11" s="608"/>
      <c r="C11" s="608"/>
      <c r="D11" s="608"/>
      <c r="E11" s="609"/>
      <c r="F11" s="485">
        <v>3128511111</v>
      </c>
      <c r="G11" s="485"/>
      <c r="H11" s="485"/>
      <c r="I11" s="485"/>
      <c r="J11" s="485"/>
      <c r="K11" s="485"/>
      <c r="L11" s="485"/>
      <c r="M11" s="616" t="s">
        <v>502</v>
      </c>
      <c r="N11" s="617"/>
      <c r="O11" s="617"/>
      <c r="P11" s="617"/>
      <c r="Q11" s="617"/>
      <c r="R11" s="617"/>
      <c r="S11" s="617"/>
      <c r="T11" s="617"/>
      <c r="U11" s="617"/>
      <c r="V11" s="617"/>
      <c r="W11" s="617"/>
      <c r="X11" s="617"/>
      <c r="Y11" s="617"/>
      <c r="Z11" s="617"/>
      <c r="AA11" s="618"/>
      <c r="AB11" s="626">
        <f>A56</f>
        <v>10</v>
      </c>
      <c r="AC11" s="627"/>
      <c r="AD11" s="628"/>
      <c r="AE11" s="632">
        <f>SUM(W20,W24,W28,W32,W36,W40,W44,W48,W52,W56)</f>
        <v>240</v>
      </c>
      <c r="AF11" s="633"/>
      <c r="AG11" s="634"/>
      <c r="AH11" s="625">
        <f>SUM(Y20,Y24,Y28,Y32,Y36,Y40,Y44,Y48,Y52,Y56)</f>
        <v>50000000</v>
      </c>
      <c r="AI11" s="625"/>
      <c r="AJ11" s="625"/>
      <c r="AK11" s="625"/>
      <c r="AL11" s="625"/>
      <c r="AM11" s="625"/>
      <c r="AN11" s="507">
        <f>SUM(AN20,AN24,AN28,AN32,AN36,AN40,AN44,AN48,AN52,AN56)</f>
        <v>4000000</v>
      </c>
      <c r="AO11" s="507"/>
      <c r="AP11" s="507"/>
      <c r="AQ11" s="507">
        <f>SUM(AQ20,AQ24,AQ28,AQ32,AQ36,AQ40,AQ44,AQ48,AQ52,AQ56)</f>
        <v>400000</v>
      </c>
      <c r="AR11" s="507"/>
      <c r="AS11" s="507"/>
      <c r="AT11" s="504">
        <f>SUM(AT20,AT24,AT28,AT32,AT36,AT40,AT44,AT48,AT52,AT56)</f>
        <v>4400000</v>
      </c>
      <c r="AU11" s="505"/>
      <c r="AV11" s="599"/>
      <c r="BA11" s="76"/>
    </row>
    <row r="12" spans="1:53" s="75" customFormat="1" ht="10.5" customHeight="1" x14ac:dyDescent="0.15">
      <c r="A12" s="610"/>
      <c r="B12" s="611"/>
      <c r="C12" s="611"/>
      <c r="D12" s="611"/>
      <c r="E12" s="612"/>
      <c r="F12" s="485"/>
      <c r="G12" s="485"/>
      <c r="H12" s="485"/>
      <c r="I12" s="485"/>
      <c r="J12" s="485"/>
      <c r="K12" s="485"/>
      <c r="L12" s="485"/>
      <c r="M12" s="619"/>
      <c r="N12" s="620"/>
      <c r="O12" s="620"/>
      <c r="P12" s="620"/>
      <c r="Q12" s="620"/>
      <c r="R12" s="620"/>
      <c r="S12" s="620"/>
      <c r="T12" s="620"/>
      <c r="U12" s="620"/>
      <c r="V12" s="620"/>
      <c r="W12" s="620"/>
      <c r="X12" s="620"/>
      <c r="Y12" s="620"/>
      <c r="Z12" s="620"/>
      <c r="AA12" s="621"/>
      <c r="AB12" s="629"/>
      <c r="AC12" s="630"/>
      <c r="AD12" s="631"/>
      <c r="AE12" s="635"/>
      <c r="AF12" s="636"/>
      <c r="AG12" s="637"/>
      <c r="AH12" s="501">
        <f>SUM(Y22,Y26,Y30,Y34,Y38,Y42,Y46,Y50,Y54,Y58)</f>
        <v>50000000</v>
      </c>
      <c r="AI12" s="502"/>
      <c r="AJ12" s="502"/>
      <c r="AK12" s="502"/>
      <c r="AL12" s="502"/>
      <c r="AM12" s="503"/>
      <c r="AN12" s="501">
        <f>SUM(AN21,AN25,AN29,AN33,AN37,AN41,AN45,AN49,AN53,AN57)</f>
        <v>4000000</v>
      </c>
      <c r="AO12" s="502"/>
      <c r="AP12" s="503"/>
      <c r="AQ12" s="508">
        <f>SUM(AQ21,AQ25,AQ29,AQ33,AQ37,AQ41,AQ45,AQ49,AQ53,AQ57)</f>
        <v>400000</v>
      </c>
      <c r="AR12" s="509"/>
      <c r="AS12" s="510"/>
      <c r="AT12" s="600"/>
      <c r="AU12" s="601"/>
      <c r="AV12" s="602"/>
      <c r="BA12" s="76"/>
    </row>
    <row r="13" spans="1:53" s="75" customFormat="1" ht="10.5" customHeight="1" x14ac:dyDescent="0.15">
      <c r="A13" s="610"/>
      <c r="B13" s="611"/>
      <c r="C13" s="611"/>
      <c r="D13" s="611"/>
      <c r="E13" s="612"/>
      <c r="F13" s="485"/>
      <c r="G13" s="485"/>
      <c r="H13" s="485"/>
      <c r="I13" s="485"/>
      <c r="J13" s="485"/>
      <c r="K13" s="485"/>
      <c r="L13" s="485"/>
      <c r="M13" s="619"/>
      <c r="N13" s="620"/>
      <c r="O13" s="620"/>
      <c r="P13" s="620"/>
      <c r="Q13" s="620"/>
      <c r="R13" s="620"/>
      <c r="S13" s="620"/>
      <c r="T13" s="620"/>
      <c r="U13" s="620"/>
      <c r="V13" s="620"/>
      <c r="W13" s="620"/>
      <c r="X13" s="620"/>
      <c r="Y13" s="620"/>
      <c r="Z13" s="620"/>
      <c r="AA13" s="621"/>
      <c r="AB13" s="520">
        <f>AB11</f>
        <v>10</v>
      </c>
      <c r="AC13" s="521"/>
      <c r="AD13" s="522"/>
      <c r="AE13" s="638">
        <f>SUM(W22,W26,W30,W34,W38,W42,W46,W50,W54,W58)</f>
        <v>240</v>
      </c>
      <c r="AF13" s="639"/>
      <c r="AG13" s="640"/>
      <c r="AH13" s="504">
        <f>SUM(AE22,AE26,AE30,AE34,AE38,AE42,AE46,AE50,AE54,AE58)</f>
        <v>20000000</v>
      </c>
      <c r="AI13" s="505"/>
      <c r="AJ13" s="505"/>
      <c r="AK13" s="505"/>
      <c r="AL13" s="505"/>
      <c r="AM13" s="506"/>
      <c r="AN13" s="507">
        <f>SUM(AN22,AN26,AN30,AN34,AN38,AN42,AN46,AN50,AN54,AN58)</f>
        <v>0</v>
      </c>
      <c r="AO13" s="507"/>
      <c r="AP13" s="507"/>
      <c r="AQ13" s="598">
        <f>SUM(AQ22,AQ26,AQ30,AQ34,AQ38,AQ42,AQ46,AQ50,AQ54,AQ58)</f>
        <v>0</v>
      </c>
      <c r="AR13" s="598"/>
      <c r="AS13" s="598"/>
      <c r="AT13" s="603">
        <f>SUM(AT22,AT26,AT30,AT34,AT38,AT42,AT46,AT50,AT54,AT58)</f>
        <v>4400000</v>
      </c>
      <c r="AU13" s="604"/>
      <c r="AV13" s="605"/>
      <c r="BA13" s="76"/>
    </row>
    <row r="14" spans="1:53" s="75" customFormat="1" ht="10.5" customHeight="1" x14ac:dyDescent="0.15">
      <c r="A14" s="613"/>
      <c r="B14" s="614"/>
      <c r="C14" s="614"/>
      <c r="D14" s="614"/>
      <c r="E14" s="615"/>
      <c r="F14" s="485"/>
      <c r="G14" s="485"/>
      <c r="H14" s="485"/>
      <c r="I14" s="485"/>
      <c r="J14" s="485"/>
      <c r="K14" s="485"/>
      <c r="L14" s="485"/>
      <c r="M14" s="622"/>
      <c r="N14" s="623"/>
      <c r="O14" s="623"/>
      <c r="P14" s="623"/>
      <c r="Q14" s="623"/>
      <c r="R14" s="623"/>
      <c r="S14" s="623"/>
      <c r="T14" s="623"/>
      <c r="U14" s="623"/>
      <c r="V14" s="623"/>
      <c r="W14" s="623"/>
      <c r="X14" s="623"/>
      <c r="Y14" s="623"/>
      <c r="Z14" s="623"/>
      <c r="AA14" s="624"/>
      <c r="AB14" s="523"/>
      <c r="AC14" s="524"/>
      <c r="AD14" s="525"/>
      <c r="AE14" s="641"/>
      <c r="AF14" s="642"/>
      <c r="AG14" s="643"/>
      <c r="AH14" s="519">
        <f>SUM(AE23,AE27,AE31,AE35,AE39,AE43,AE47,AE51,AE55,AE59)</f>
        <v>20000000</v>
      </c>
      <c r="AI14" s="519"/>
      <c r="AJ14" s="519"/>
      <c r="AK14" s="519"/>
      <c r="AL14" s="519"/>
      <c r="AM14" s="519"/>
      <c r="AN14" s="501">
        <f>SUM(AN23,AN27,AN31,AN35,AN39,AN43,AN47,AN51,AN55,AN59)</f>
        <v>0</v>
      </c>
      <c r="AO14" s="502"/>
      <c r="AP14" s="503"/>
      <c r="AQ14" s="595">
        <f>SUM(AQ23,AQ27,AQ31,AQ35,AQ39,AQ43,AQ47,AQ51,AQ55,AQ59)</f>
        <v>0</v>
      </c>
      <c r="AR14" s="596"/>
      <c r="AS14" s="597"/>
      <c r="AT14" s="508"/>
      <c r="AU14" s="509"/>
      <c r="AV14" s="606"/>
      <c r="BA14" s="76"/>
    </row>
    <row r="15" spans="1:53" s="75" customFormat="1" ht="18" customHeight="1" x14ac:dyDescent="0.15">
      <c r="A15" s="83"/>
      <c r="B15" s="33" t="s">
        <v>208</v>
      </c>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84"/>
      <c r="BA15" s="76"/>
    </row>
    <row r="16" spans="1:53" ht="10.5" customHeight="1" x14ac:dyDescent="0.15">
      <c r="A16" s="494" t="s">
        <v>192</v>
      </c>
      <c r="B16" s="495"/>
      <c r="C16" s="434" t="s">
        <v>477</v>
      </c>
      <c r="D16" s="435"/>
      <c r="E16" s="435"/>
      <c r="F16" s="436"/>
      <c r="G16" s="434" t="s">
        <v>478</v>
      </c>
      <c r="H16" s="435"/>
      <c r="I16" s="435"/>
      <c r="J16" s="436"/>
      <c r="K16" s="422" t="s">
        <v>479</v>
      </c>
      <c r="L16" s="423"/>
      <c r="M16" s="423"/>
      <c r="N16" s="423"/>
      <c r="O16" s="423"/>
      <c r="P16" s="423"/>
      <c r="Q16" s="424"/>
      <c r="R16" s="422" t="s">
        <v>480</v>
      </c>
      <c r="S16" s="423"/>
      <c r="T16" s="424"/>
      <c r="U16" s="422" t="s">
        <v>481</v>
      </c>
      <c r="V16" s="424"/>
      <c r="W16" s="422" t="s">
        <v>482</v>
      </c>
      <c r="X16" s="424"/>
      <c r="Y16" s="422" t="s">
        <v>483</v>
      </c>
      <c r="Z16" s="423"/>
      <c r="AA16" s="423"/>
      <c r="AB16" s="423"/>
      <c r="AC16" s="423"/>
      <c r="AD16" s="424"/>
      <c r="AE16" s="422" t="s">
        <v>484</v>
      </c>
      <c r="AF16" s="423"/>
      <c r="AG16" s="423"/>
      <c r="AH16" s="423"/>
      <c r="AI16" s="423"/>
      <c r="AJ16" s="424"/>
      <c r="AK16" s="422" t="s">
        <v>486</v>
      </c>
      <c r="AL16" s="423"/>
      <c r="AM16" s="424"/>
      <c r="AN16" s="422" t="s">
        <v>487</v>
      </c>
      <c r="AO16" s="423"/>
      <c r="AP16" s="424"/>
      <c r="AQ16" s="422" t="s">
        <v>489</v>
      </c>
      <c r="AR16" s="423"/>
      <c r="AS16" s="424"/>
      <c r="AT16" s="422" t="s">
        <v>490</v>
      </c>
      <c r="AU16" s="423"/>
      <c r="AV16" s="431"/>
    </row>
    <row r="17" spans="1:51" ht="15" customHeight="1" x14ac:dyDescent="0.15">
      <c r="A17" s="496"/>
      <c r="B17" s="497"/>
      <c r="C17" s="437"/>
      <c r="D17" s="438"/>
      <c r="E17" s="438"/>
      <c r="F17" s="439"/>
      <c r="G17" s="437"/>
      <c r="H17" s="438"/>
      <c r="I17" s="438"/>
      <c r="J17" s="439"/>
      <c r="K17" s="425"/>
      <c r="L17" s="426"/>
      <c r="M17" s="426"/>
      <c r="N17" s="426"/>
      <c r="O17" s="426"/>
      <c r="P17" s="426"/>
      <c r="Q17" s="427"/>
      <c r="R17" s="425"/>
      <c r="S17" s="426"/>
      <c r="T17" s="427"/>
      <c r="U17" s="425"/>
      <c r="V17" s="427"/>
      <c r="W17" s="425"/>
      <c r="X17" s="427"/>
      <c r="Y17" s="425"/>
      <c r="Z17" s="426"/>
      <c r="AA17" s="426"/>
      <c r="AB17" s="426"/>
      <c r="AC17" s="426"/>
      <c r="AD17" s="427"/>
      <c r="AE17" s="428"/>
      <c r="AF17" s="429"/>
      <c r="AG17" s="429"/>
      <c r="AH17" s="429"/>
      <c r="AI17" s="429"/>
      <c r="AJ17" s="430"/>
      <c r="AK17" s="425"/>
      <c r="AL17" s="426"/>
      <c r="AM17" s="427"/>
      <c r="AN17" s="428"/>
      <c r="AO17" s="429"/>
      <c r="AP17" s="430"/>
      <c r="AQ17" s="428"/>
      <c r="AR17" s="429"/>
      <c r="AS17" s="430"/>
      <c r="AT17" s="425"/>
      <c r="AU17" s="426"/>
      <c r="AV17" s="432"/>
    </row>
    <row r="18" spans="1:51" ht="10.5" customHeight="1" x14ac:dyDescent="0.15">
      <c r="A18" s="496"/>
      <c r="B18" s="497"/>
      <c r="C18" s="437"/>
      <c r="D18" s="438"/>
      <c r="E18" s="438"/>
      <c r="F18" s="439"/>
      <c r="G18" s="437"/>
      <c r="H18" s="438"/>
      <c r="I18" s="438"/>
      <c r="J18" s="439"/>
      <c r="K18" s="425"/>
      <c r="L18" s="426"/>
      <c r="M18" s="426"/>
      <c r="N18" s="426"/>
      <c r="O18" s="426"/>
      <c r="P18" s="426"/>
      <c r="Q18" s="427"/>
      <c r="R18" s="425"/>
      <c r="S18" s="426"/>
      <c r="T18" s="427"/>
      <c r="U18" s="425"/>
      <c r="V18" s="427"/>
      <c r="W18" s="425"/>
      <c r="X18" s="427"/>
      <c r="Y18" s="425"/>
      <c r="Z18" s="426"/>
      <c r="AA18" s="426"/>
      <c r="AB18" s="426"/>
      <c r="AC18" s="426"/>
      <c r="AD18" s="427"/>
      <c r="AE18" s="422" t="s">
        <v>485</v>
      </c>
      <c r="AF18" s="423"/>
      <c r="AG18" s="423"/>
      <c r="AH18" s="423"/>
      <c r="AI18" s="423"/>
      <c r="AJ18" s="424"/>
      <c r="AK18" s="425"/>
      <c r="AL18" s="426"/>
      <c r="AM18" s="427"/>
      <c r="AN18" s="422" t="s">
        <v>488</v>
      </c>
      <c r="AO18" s="423"/>
      <c r="AP18" s="424"/>
      <c r="AQ18" s="426">
        <v>25</v>
      </c>
      <c r="AR18" s="426"/>
      <c r="AS18" s="426"/>
      <c r="AT18" s="425"/>
      <c r="AU18" s="426"/>
      <c r="AV18" s="432"/>
    </row>
    <row r="19" spans="1:51" ht="20.25" customHeight="1" x14ac:dyDescent="0.15">
      <c r="A19" s="498"/>
      <c r="B19" s="499"/>
      <c r="C19" s="440"/>
      <c r="D19" s="441"/>
      <c r="E19" s="441"/>
      <c r="F19" s="442"/>
      <c r="G19" s="440"/>
      <c r="H19" s="441"/>
      <c r="I19" s="441"/>
      <c r="J19" s="442"/>
      <c r="K19" s="428"/>
      <c r="L19" s="429"/>
      <c r="M19" s="429"/>
      <c r="N19" s="429"/>
      <c r="O19" s="429"/>
      <c r="P19" s="429"/>
      <c r="Q19" s="430"/>
      <c r="R19" s="428"/>
      <c r="S19" s="429"/>
      <c r="T19" s="430"/>
      <c r="U19" s="428"/>
      <c r="V19" s="430"/>
      <c r="W19" s="428"/>
      <c r="X19" s="430"/>
      <c r="Y19" s="428"/>
      <c r="Z19" s="429"/>
      <c r="AA19" s="429"/>
      <c r="AB19" s="429"/>
      <c r="AC19" s="429"/>
      <c r="AD19" s="430"/>
      <c r="AE19" s="428"/>
      <c r="AF19" s="429"/>
      <c r="AG19" s="429"/>
      <c r="AH19" s="429"/>
      <c r="AI19" s="429"/>
      <c r="AJ19" s="430"/>
      <c r="AK19" s="428"/>
      <c r="AL19" s="429"/>
      <c r="AM19" s="430"/>
      <c r="AN19" s="428"/>
      <c r="AO19" s="429"/>
      <c r="AP19" s="430"/>
      <c r="AQ19" s="493" t="s">
        <v>193</v>
      </c>
      <c r="AR19" s="429"/>
      <c r="AS19" s="429"/>
      <c r="AT19" s="428"/>
      <c r="AU19" s="429"/>
      <c r="AV19" s="433"/>
    </row>
    <row r="20" spans="1:51" ht="9" customHeight="1" x14ac:dyDescent="0.15">
      <c r="A20" s="575">
        <v>1</v>
      </c>
      <c r="B20" s="455"/>
      <c r="C20" s="578">
        <v>68</v>
      </c>
      <c r="D20" s="579"/>
      <c r="E20" s="579"/>
      <c r="F20" s="580"/>
      <c r="G20" s="538" t="s">
        <v>223</v>
      </c>
      <c r="H20" s="512"/>
      <c r="I20" s="512"/>
      <c r="J20" s="539"/>
      <c r="K20" s="584">
        <v>7310241666666</v>
      </c>
      <c r="L20" s="585"/>
      <c r="M20" s="585"/>
      <c r="N20" s="585"/>
      <c r="O20" s="585"/>
      <c r="P20" s="585"/>
      <c r="Q20" s="586"/>
      <c r="R20" s="578">
        <v>1</v>
      </c>
      <c r="S20" s="579"/>
      <c r="T20" s="580"/>
      <c r="U20" s="538">
        <f>$D$3</f>
        <v>2020</v>
      </c>
      <c r="V20" s="539"/>
      <c r="W20" s="538">
        <v>24</v>
      </c>
      <c r="X20" s="539"/>
      <c r="Y20" s="541">
        <v>5000000</v>
      </c>
      <c r="Z20" s="542"/>
      <c r="AA20" s="542"/>
      <c r="AB20" s="542"/>
      <c r="AC20" s="542"/>
      <c r="AD20" s="543"/>
      <c r="AE20" s="511">
        <f>Y20*60%</f>
        <v>3000000</v>
      </c>
      <c r="AF20" s="512"/>
      <c r="AG20" s="512"/>
      <c r="AH20" s="512"/>
      <c r="AI20" s="512"/>
      <c r="AJ20" s="539"/>
      <c r="AK20" s="547">
        <v>0.2</v>
      </c>
      <c r="AL20" s="548"/>
      <c r="AM20" s="549"/>
      <c r="AN20" s="511">
        <f>TRUNC(AE22*AK20,-1)</f>
        <v>400000</v>
      </c>
      <c r="AO20" s="512"/>
      <c r="AP20" s="539"/>
      <c r="AQ20" s="556">
        <f>TRUNC(AN20*10%,-1)</f>
        <v>40000</v>
      </c>
      <c r="AR20" s="557"/>
      <c r="AS20" s="558"/>
      <c r="AT20" s="511">
        <f>SUM(AN20:AS20)</f>
        <v>440000</v>
      </c>
      <c r="AU20" s="512"/>
      <c r="AV20" s="513"/>
    </row>
    <row r="21" spans="1:51" ht="9.75" customHeight="1" x14ac:dyDescent="0.15">
      <c r="A21" s="576"/>
      <c r="B21" s="457"/>
      <c r="C21" s="581"/>
      <c r="D21" s="582"/>
      <c r="E21" s="582"/>
      <c r="F21" s="583"/>
      <c r="G21" s="514"/>
      <c r="H21" s="515"/>
      <c r="I21" s="515"/>
      <c r="J21" s="540"/>
      <c r="K21" s="587"/>
      <c r="L21" s="588"/>
      <c r="M21" s="588"/>
      <c r="N21" s="588"/>
      <c r="O21" s="588"/>
      <c r="P21" s="588"/>
      <c r="Q21" s="589"/>
      <c r="R21" s="581"/>
      <c r="S21" s="582"/>
      <c r="T21" s="583"/>
      <c r="U21" s="514"/>
      <c r="V21" s="540"/>
      <c r="W21" s="514"/>
      <c r="X21" s="540"/>
      <c r="Y21" s="544"/>
      <c r="Z21" s="545"/>
      <c r="AA21" s="545"/>
      <c r="AB21" s="545"/>
      <c r="AC21" s="545"/>
      <c r="AD21" s="546"/>
      <c r="AE21" s="517">
        <f>Y22*60%</f>
        <v>3000000</v>
      </c>
      <c r="AF21" s="518"/>
      <c r="AG21" s="518"/>
      <c r="AH21" s="518"/>
      <c r="AI21" s="518"/>
      <c r="AJ21" s="518"/>
      <c r="AK21" s="550"/>
      <c r="AL21" s="551"/>
      <c r="AM21" s="552"/>
      <c r="AN21" s="517">
        <f>TRUNC(AE23*AK20,-1)</f>
        <v>400000</v>
      </c>
      <c r="AO21" s="518"/>
      <c r="AP21" s="518"/>
      <c r="AQ21" s="519">
        <f>TRUNC(AN21*10%,1)</f>
        <v>40000</v>
      </c>
      <c r="AR21" s="519"/>
      <c r="AS21" s="519"/>
      <c r="AT21" s="514"/>
      <c r="AU21" s="515"/>
      <c r="AV21" s="516"/>
      <c r="AY21" s="229">
        <f>AT20/Y20</f>
        <v>8.7999999999999995E-2</v>
      </c>
    </row>
    <row r="22" spans="1:51" ht="9" customHeight="1" x14ac:dyDescent="0.15">
      <c r="A22" s="576"/>
      <c r="B22" s="457"/>
      <c r="C22" s="520">
        <v>68</v>
      </c>
      <c r="D22" s="521"/>
      <c r="E22" s="521"/>
      <c r="F22" s="522"/>
      <c r="G22" s="520" t="str">
        <f>G20</f>
        <v>주황규</v>
      </c>
      <c r="H22" s="521"/>
      <c r="I22" s="521"/>
      <c r="J22" s="522"/>
      <c r="K22" s="526">
        <f>K20</f>
        <v>7310241666666</v>
      </c>
      <c r="L22" s="527"/>
      <c r="M22" s="527"/>
      <c r="N22" s="527"/>
      <c r="O22" s="527"/>
      <c r="P22" s="527"/>
      <c r="Q22" s="528"/>
      <c r="R22" s="532">
        <f>R20</f>
        <v>1</v>
      </c>
      <c r="S22" s="533"/>
      <c r="T22" s="534"/>
      <c r="U22" s="520">
        <f>U20</f>
        <v>2020</v>
      </c>
      <c r="V22" s="522"/>
      <c r="W22" s="520">
        <f>W20</f>
        <v>24</v>
      </c>
      <c r="X22" s="522"/>
      <c r="Y22" s="559">
        <f>Y20</f>
        <v>5000000</v>
      </c>
      <c r="Z22" s="560"/>
      <c r="AA22" s="560"/>
      <c r="AB22" s="560"/>
      <c r="AC22" s="560"/>
      <c r="AD22" s="561"/>
      <c r="AE22" s="565">
        <f>Y20-AE20</f>
        <v>2000000</v>
      </c>
      <c r="AF22" s="566"/>
      <c r="AG22" s="566"/>
      <c r="AH22" s="566"/>
      <c r="AI22" s="566"/>
      <c r="AJ22" s="567"/>
      <c r="AK22" s="550"/>
      <c r="AL22" s="551"/>
      <c r="AM22" s="552"/>
      <c r="AN22" s="568"/>
      <c r="AO22" s="569"/>
      <c r="AP22" s="570"/>
      <c r="AQ22" s="568"/>
      <c r="AR22" s="569"/>
      <c r="AS22" s="570"/>
      <c r="AT22" s="571">
        <f>SUM(AN21:AS21)</f>
        <v>440000</v>
      </c>
      <c r="AU22" s="521"/>
      <c r="AV22" s="572"/>
    </row>
    <row r="23" spans="1:51" ht="9.75" customHeight="1" x14ac:dyDescent="0.15">
      <c r="A23" s="577"/>
      <c r="B23" s="459"/>
      <c r="C23" s="523"/>
      <c r="D23" s="524"/>
      <c r="E23" s="524"/>
      <c r="F23" s="525"/>
      <c r="G23" s="523"/>
      <c r="H23" s="524"/>
      <c r="I23" s="524"/>
      <c r="J23" s="525"/>
      <c r="K23" s="529"/>
      <c r="L23" s="530"/>
      <c r="M23" s="530"/>
      <c r="N23" s="530"/>
      <c r="O23" s="530"/>
      <c r="P23" s="530"/>
      <c r="Q23" s="531"/>
      <c r="R23" s="535"/>
      <c r="S23" s="536"/>
      <c r="T23" s="537"/>
      <c r="U23" s="523"/>
      <c r="V23" s="525"/>
      <c r="W23" s="523"/>
      <c r="X23" s="525"/>
      <c r="Y23" s="562"/>
      <c r="Z23" s="563"/>
      <c r="AA23" s="563"/>
      <c r="AB23" s="563"/>
      <c r="AC23" s="563"/>
      <c r="AD23" s="564"/>
      <c r="AE23" s="517">
        <f>Y22-AE21</f>
        <v>2000000</v>
      </c>
      <c r="AF23" s="518"/>
      <c r="AG23" s="518"/>
      <c r="AH23" s="518"/>
      <c r="AI23" s="518"/>
      <c r="AJ23" s="518"/>
      <c r="AK23" s="553"/>
      <c r="AL23" s="554"/>
      <c r="AM23" s="555"/>
      <c r="AN23" s="574"/>
      <c r="AO23" s="574"/>
      <c r="AP23" s="574"/>
      <c r="AQ23" s="574"/>
      <c r="AR23" s="574"/>
      <c r="AS23" s="574"/>
      <c r="AT23" s="523"/>
      <c r="AU23" s="524"/>
      <c r="AV23" s="573"/>
    </row>
    <row r="24" spans="1:51" ht="9" customHeight="1" x14ac:dyDescent="0.15">
      <c r="A24" s="575">
        <f>A20+1</f>
        <v>2</v>
      </c>
      <c r="B24" s="455"/>
      <c r="C24" s="578">
        <v>68</v>
      </c>
      <c r="D24" s="579"/>
      <c r="E24" s="579"/>
      <c r="F24" s="580"/>
      <c r="G24" s="538" t="s">
        <v>223</v>
      </c>
      <c r="H24" s="512"/>
      <c r="I24" s="512"/>
      <c r="J24" s="539"/>
      <c r="K24" s="584">
        <v>7310241666666</v>
      </c>
      <c r="L24" s="585"/>
      <c r="M24" s="585"/>
      <c r="N24" s="585"/>
      <c r="O24" s="585"/>
      <c r="P24" s="585"/>
      <c r="Q24" s="586"/>
      <c r="R24" s="578">
        <v>1</v>
      </c>
      <c r="S24" s="579"/>
      <c r="T24" s="580"/>
      <c r="U24" s="538">
        <f>$D$3</f>
        <v>2020</v>
      </c>
      <c r="V24" s="539"/>
      <c r="W24" s="538">
        <v>24</v>
      </c>
      <c r="X24" s="539"/>
      <c r="Y24" s="541">
        <v>5000000</v>
      </c>
      <c r="Z24" s="542"/>
      <c r="AA24" s="542"/>
      <c r="AB24" s="542"/>
      <c r="AC24" s="542"/>
      <c r="AD24" s="543"/>
      <c r="AE24" s="511">
        <f>Y24*60%</f>
        <v>3000000</v>
      </c>
      <c r="AF24" s="512"/>
      <c r="AG24" s="512"/>
      <c r="AH24" s="512"/>
      <c r="AI24" s="512"/>
      <c r="AJ24" s="539"/>
      <c r="AK24" s="547">
        <v>0.2</v>
      </c>
      <c r="AL24" s="548"/>
      <c r="AM24" s="549"/>
      <c r="AN24" s="511">
        <f>TRUNC(AE26*AK24,-1)</f>
        <v>400000</v>
      </c>
      <c r="AO24" s="512"/>
      <c r="AP24" s="539"/>
      <c r="AQ24" s="556">
        <f>TRUNC(AN24*10%,-1)</f>
        <v>40000</v>
      </c>
      <c r="AR24" s="557"/>
      <c r="AS24" s="558"/>
      <c r="AT24" s="511">
        <f>SUM(AN24:AS24)</f>
        <v>440000</v>
      </c>
      <c r="AU24" s="512"/>
      <c r="AV24" s="513"/>
    </row>
    <row r="25" spans="1:51" ht="9.75" customHeight="1" x14ac:dyDescent="0.15">
      <c r="A25" s="576"/>
      <c r="B25" s="457"/>
      <c r="C25" s="581"/>
      <c r="D25" s="582"/>
      <c r="E25" s="582"/>
      <c r="F25" s="583"/>
      <c r="G25" s="514"/>
      <c r="H25" s="515"/>
      <c r="I25" s="515"/>
      <c r="J25" s="540"/>
      <c r="K25" s="587"/>
      <c r="L25" s="588"/>
      <c r="M25" s="588"/>
      <c r="N25" s="588"/>
      <c r="O25" s="588"/>
      <c r="P25" s="588"/>
      <c r="Q25" s="589"/>
      <c r="R25" s="581"/>
      <c r="S25" s="582"/>
      <c r="T25" s="583"/>
      <c r="U25" s="514"/>
      <c r="V25" s="540"/>
      <c r="W25" s="514"/>
      <c r="X25" s="540"/>
      <c r="Y25" s="544"/>
      <c r="Z25" s="545"/>
      <c r="AA25" s="545"/>
      <c r="AB25" s="545"/>
      <c r="AC25" s="545"/>
      <c r="AD25" s="546"/>
      <c r="AE25" s="517">
        <f>Y26*60%</f>
        <v>3000000</v>
      </c>
      <c r="AF25" s="518"/>
      <c r="AG25" s="518"/>
      <c r="AH25" s="518"/>
      <c r="AI25" s="518"/>
      <c r="AJ25" s="518"/>
      <c r="AK25" s="550"/>
      <c r="AL25" s="551"/>
      <c r="AM25" s="552"/>
      <c r="AN25" s="517">
        <f>TRUNC(AE27*AK24,-1)</f>
        <v>400000</v>
      </c>
      <c r="AO25" s="518"/>
      <c r="AP25" s="518"/>
      <c r="AQ25" s="519">
        <f>TRUNC(AN25*10%,1)</f>
        <v>40000</v>
      </c>
      <c r="AR25" s="519"/>
      <c r="AS25" s="519"/>
      <c r="AT25" s="514"/>
      <c r="AU25" s="515"/>
      <c r="AV25" s="516"/>
    </row>
    <row r="26" spans="1:51" ht="9" customHeight="1" x14ac:dyDescent="0.15">
      <c r="A26" s="576"/>
      <c r="B26" s="457"/>
      <c r="C26" s="520">
        <v>68</v>
      </c>
      <c r="D26" s="521"/>
      <c r="E26" s="521"/>
      <c r="F26" s="522"/>
      <c r="G26" s="520" t="str">
        <f>G24</f>
        <v>주황규</v>
      </c>
      <c r="H26" s="521"/>
      <c r="I26" s="521"/>
      <c r="J26" s="522"/>
      <c r="K26" s="526">
        <f>K24</f>
        <v>7310241666666</v>
      </c>
      <c r="L26" s="527"/>
      <c r="M26" s="527"/>
      <c r="N26" s="527"/>
      <c r="O26" s="527"/>
      <c r="P26" s="527"/>
      <c r="Q26" s="528"/>
      <c r="R26" s="532">
        <f>R24</f>
        <v>1</v>
      </c>
      <c r="S26" s="533"/>
      <c r="T26" s="534"/>
      <c r="U26" s="520">
        <f>U24</f>
        <v>2020</v>
      </c>
      <c r="V26" s="522"/>
      <c r="W26" s="520">
        <f>W24</f>
        <v>24</v>
      </c>
      <c r="X26" s="522"/>
      <c r="Y26" s="559">
        <f>Y24</f>
        <v>5000000</v>
      </c>
      <c r="Z26" s="560"/>
      <c r="AA26" s="560"/>
      <c r="AB26" s="560"/>
      <c r="AC26" s="560"/>
      <c r="AD26" s="561"/>
      <c r="AE26" s="565">
        <f>Y24-AE24</f>
        <v>2000000</v>
      </c>
      <c r="AF26" s="566"/>
      <c r="AG26" s="566"/>
      <c r="AH26" s="566"/>
      <c r="AI26" s="566"/>
      <c r="AJ26" s="567"/>
      <c r="AK26" s="550"/>
      <c r="AL26" s="551"/>
      <c r="AM26" s="552"/>
      <c r="AN26" s="568"/>
      <c r="AO26" s="569"/>
      <c r="AP26" s="570"/>
      <c r="AQ26" s="568"/>
      <c r="AR26" s="569"/>
      <c r="AS26" s="570"/>
      <c r="AT26" s="571">
        <f>SUM(AN25:AS25)</f>
        <v>440000</v>
      </c>
      <c r="AU26" s="521"/>
      <c r="AV26" s="572"/>
    </row>
    <row r="27" spans="1:51" ht="9.75" customHeight="1" x14ac:dyDescent="0.15">
      <c r="A27" s="577"/>
      <c r="B27" s="459"/>
      <c r="C27" s="523"/>
      <c r="D27" s="524"/>
      <c r="E27" s="524"/>
      <c r="F27" s="525"/>
      <c r="G27" s="523"/>
      <c r="H27" s="524"/>
      <c r="I27" s="524"/>
      <c r="J27" s="525"/>
      <c r="K27" s="529"/>
      <c r="L27" s="530"/>
      <c r="M27" s="530"/>
      <c r="N27" s="530"/>
      <c r="O27" s="530"/>
      <c r="P27" s="530"/>
      <c r="Q27" s="531"/>
      <c r="R27" s="535"/>
      <c r="S27" s="536"/>
      <c r="T27" s="537"/>
      <c r="U27" s="523"/>
      <c r="V27" s="525"/>
      <c r="W27" s="523"/>
      <c r="X27" s="525"/>
      <c r="Y27" s="562"/>
      <c r="Z27" s="563"/>
      <c r="AA27" s="563"/>
      <c r="AB27" s="563"/>
      <c r="AC27" s="563"/>
      <c r="AD27" s="564"/>
      <c r="AE27" s="517">
        <f>Y26-AE25</f>
        <v>2000000</v>
      </c>
      <c r="AF27" s="518"/>
      <c r="AG27" s="518"/>
      <c r="AH27" s="518"/>
      <c r="AI27" s="518"/>
      <c r="AJ27" s="518"/>
      <c r="AK27" s="553"/>
      <c r="AL27" s="554"/>
      <c r="AM27" s="555"/>
      <c r="AN27" s="574"/>
      <c r="AO27" s="574"/>
      <c r="AP27" s="574"/>
      <c r="AQ27" s="574"/>
      <c r="AR27" s="574"/>
      <c r="AS27" s="574"/>
      <c r="AT27" s="523"/>
      <c r="AU27" s="524"/>
      <c r="AV27" s="573"/>
    </row>
    <row r="28" spans="1:51" ht="9" customHeight="1" x14ac:dyDescent="0.15">
      <c r="A28" s="575">
        <f>A24+1</f>
        <v>3</v>
      </c>
      <c r="B28" s="455"/>
      <c r="C28" s="578">
        <v>68</v>
      </c>
      <c r="D28" s="579"/>
      <c r="E28" s="579"/>
      <c r="F28" s="580"/>
      <c r="G28" s="538" t="s">
        <v>223</v>
      </c>
      <c r="H28" s="512"/>
      <c r="I28" s="512"/>
      <c r="J28" s="539"/>
      <c r="K28" s="584">
        <v>7310241666666</v>
      </c>
      <c r="L28" s="585"/>
      <c r="M28" s="585"/>
      <c r="N28" s="585"/>
      <c r="O28" s="585"/>
      <c r="P28" s="585"/>
      <c r="Q28" s="586"/>
      <c r="R28" s="578">
        <v>1</v>
      </c>
      <c r="S28" s="579"/>
      <c r="T28" s="580"/>
      <c r="U28" s="538">
        <f>$D$3</f>
        <v>2020</v>
      </c>
      <c r="V28" s="539"/>
      <c r="W28" s="538">
        <v>24</v>
      </c>
      <c r="X28" s="539"/>
      <c r="Y28" s="541">
        <v>5000000</v>
      </c>
      <c r="Z28" s="542"/>
      <c r="AA28" s="542"/>
      <c r="AB28" s="542"/>
      <c r="AC28" s="542"/>
      <c r="AD28" s="543"/>
      <c r="AE28" s="511">
        <f>Y28*60%</f>
        <v>3000000</v>
      </c>
      <c r="AF28" s="512"/>
      <c r="AG28" s="512"/>
      <c r="AH28" s="512"/>
      <c r="AI28" s="512"/>
      <c r="AJ28" s="539"/>
      <c r="AK28" s="547">
        <v>0.2</v>
      </c>
      <c r="AL28" s="548"/>
      <c r="AM28" s="549"/>
      <c r="AN28" s="511">
        <f>TRUNC(AE30*AK28,-1)</f>
        <v>400000</v>
      </c>
      <c r="AO28" s="512"/>
      <c r="AP28" s="539"/>
      <c r="AQ28" s="556">
        <f>TRUNC(AN28*10%,-1)</f>
        <v>40000</v>
      </c>
      <c r="AR28" s="557"/>
      <c r="AS28" s="558"/>
      <c r="AT28" s="511">
        <f>SUM(AN28:AS28)</f>
        <v>440000</v>
      </c>
      <c r="AU28" s="512"/>
      <c r="AV28" s="513"/>
    </row>
    <row r="29" spans="1:51" ht="9.75" customHeight="1" x14ac:dyDescent="0.15">
      <c r="A29" s="576"/>
      <c r="B29" s="457"/>
      <c r="C29" s="581"/>
      <c r="D29" s="582"/>
      <c r="E29" s="582"/>
      <c r="F29" s="583"/>
      <c r="G29" s="514"/>
      <c r="H29" s="515"/>
      <c r="I29" s="515"/>
      <c r="J29" s="540"/>
      <c r="K29" s="587"/>
      <c r="L29" s="588"/>
      <c r="M29" s="588"/>
      <c r="N29" s="588"/>
      <c r="O29" s="588"/>
      <c r="P29" s="588"/>
      <c r="Q29" s="589"/>
      <c r="R29" s="581"/>
      <c r="S29" s="582"/>
      <c r="T29" s="583"/>
      <c r="U29" s="514"/>
      <c r="V29" s="540"/>
      <c r="W29" s="514"/>
      <c r="X29" s="540"/>
      <c r="Y29" s="544"/>
      <c r="Z29" s="545"/>
      <c r="AA29" s="545"/>
      <c r="AB29" s="545"/>
      <c r="AC29" s="545"/>
      <c r="AD29" s="546"/>
      <c r="AE29" s="517">
        <f>Y30*60%</f>
        <v>3000000</v>
      </c>
      <c r="AF29" s="518"/>
      <c r="AG29" s="518"/>
      <c r="AH29" s="518"/>
      <c r="AI29" s="518"/>
      <c r="AJ29" s="518"/>
      <c r="AK29" s="550"/>
      <c r="AL29" s="551"/>
      <c r="AM29" s="552"/>
      <c r="AN29" s="517">
        <f>TRUNC(AE31*AK28,-1)</f>
        <v>400000</v>
      </c>
      <c r="AO29" s="518"/>
      <c r="AP29" s="518"/>
      <c r="AQ29" s="519">
        <f>TRUNC(AN29*10%,1)</f>
        <v>40000</v>
      </c>
      <c r="AR29" s="519"/>
      <c r="AS29" s="519"/>
      <c r="AT29" s="514"/>
      <c r="AU29" s="515"/>
      <c r="AV29" s="516"/>
    </row>
    <row r="30" spans="1:51" ht="9" customHeight="1" x14ac:dyDescent="0.15">
      <c r="A30" s="576"/>
      <c r="B30" s="457"/>
      <c r="C30" s="520">
        <v>68</v>
      </c>
      <c r="D30" s="521"/>
      <c r="E30" s="521"/>
      <c r="F30" s="522"/>
      <c r="G30" s="520" t="str">
        <f>G28</f>
        <v>주황규</v>
      </c>
      <c r="H30" s="521"/>
      <c r="I30" s="521"/>
      <c r="J30" s="522"/>
      <c r="K30" s="526">
        <f>K28</f>
        <v>7310241666666</v>
      </c>
      <c r="L30" s="527"/>
      <c r="M30" s="527"/>
      <c r="N30" s="527"/>
      <c r="O30" s="527"/>
      <c r="P30" s="527"/>
      <c r="Q30" s="528"/>
      <c r="R30" s="532">
        <f>R28</f>
        <v>1</v>
      </c>
      <c r="S30" s="533"/>
      <c r="T30" s="534"/>
      <c r="U30" s="520">
        <f>U28</f>
        <v>2020</v>
      </c>
      <c r="V30" s="522"/>
      <c r="W30" s="520">
        <f>W28</f>
        <v>24</v>
      </c>
      <c r="X30" s="522"/>
      <c r="Y30" s="559">
        <f>Y28</f>
        <v>5000000</v>
      </c>
      <c r="Z30" s="560"/>
      <c r="AA30" s="560"/>
      <c r="AB30" s="560"/>
      <c r="AC30" s="560"/>
      <c r="AD30" s="561"/>
      <c r="AE30" s="565">
        <f>Y28-AE28</f>
        <v>2000000</v>
      </c>
      <c r="AF30" s="566"/>
      <c r="AG30" s="566"/>
      <c r="AH30" s="566"/>
      <c r="AI30" s="566"/>
      <c r="AJ30" s="567"/>
      <c r="AK30" s="550"/>
      <c r="AL30" s="551"/>
      <c r="AM30" s="552"/>
      <c r="AN30" s="568"/>
      <c r="AO30" s="569"/>
      <c r="AP30" s="570"/>
      <c r="AQ30" s="568"/>
      <c r="AR30" s="569"/>
      <c r="AS30" s="570"/>
      <c r="AT30" s="571">
        <f>SUM(AN29:AS29)</f>
        <v>440000</v>
      </c>
      <c r="AU30" s="521"/>
      <c r="AV30" s="572"/>
    </row>
    <row r="31" spans="1:51" ht="9.75" customHeight="1" x14ac:dyDescent="0.15">
      <c r="A31" s="577"/>
      <c r="B31" s="459"/>
      <c r="C31" s="523"/>
      <c r="D31" s="524"/>
      <c r="E31" s="524"/>
      <c r="F31" s="525"/>
      <c r="G31" s="523"/>
      <c r="H31" s="524"/>
      <c r="I31" s="524"/>
      <c r="J31" s="525"/>
      <c r="K31" s="529"/>
      <c r="L31" s="530"/>
      <c r="M31" s="530"/>
      <c r="N31" s="530"/>
      <c r="O31" s="530"/>
      <c r="P31" s="530"/>
      <c r="Q31" s="531"/>
      <c r="R31" s="535"/>
      <c r="S31" s="536"/>
      <c r="T31" s="537"/>
      <c r="U31" s="523"/>
      <c r="V31" s="525"/>
      <c r="W31" s="523"/>
      <c r="X31" s="525"/>
      <c r="Y31" s="562"/>
      <c r="Z31" s="563"/>
      <c r="AA31" s="563"/>
      <c r="AB31" s="563"/>
      <c r="AC31" s="563"/>
      <c r="AD31" s="564"/>
      <c r="AE31" s="517">
        <f>Y30-AE29</f>
        <v>2000000</v>
      </c>
      <c r="AF31" s="518"/>
      <c r="AG31" s="518"/>
      <c r="AH31" s="518"/>
      <c r="AI31" s="518"/>
      <c r="AJ31" s="518"/>
      <c r="AK31" s="553"/>
      <c r="AL31" s="554"/>
      <c r="AM31" s="555"/>
      <c r="AN31" s="574"/>
      <c r="AO31" s="574"/>
      <c r="AP31" s="574"/>
      <c r="AQ31" s="574"/>
      <c r="AR31" s="574"/>
      <c r="AS31" s="574"/>
      <c r="AT31" s="523"/>
      <c r="AU31" s="524"/>
      <c r="AV31" s="573"/>
    </row>
    <row r="32" spans="1:51" ht="9" customHeight="1" x14ac:dyDescent="0.15">
      <c r="A32" s="575">
        <f>A28+1</f>
        <v>4</v>
      </c>
      <c r="B32" s="455"/>
      <c r="C32" s="578">
        <v>68</v>
      </c>
      <c r="D32" s="579"/>
      <c r="E32" s="579"/>
      <c r="F32" s="580"/>
      <c r="G32" s="538" t="s">
        <v>223</v>
      </c>
      <c r="H32" s="512"/>
      <c r="I32" s="512"/>
      <c r="J32" s="539"/>
      <c r="K32" s="584">
        <v>7310241666666</v>
      </c>
      <c r="L32" s="585"/>
      <c r="M32" s="585"/>
      <c r="N32" s="585"/>
      <c r="O32" s="585"/>
      <c r="P32" s="585"/>
      <c r="Q32" s="586"/>
      <c r="R32" s="578">
        <v>1</v>
      </c>
      <c r="S32" s="579"/>
      <c r="T32" s="580"/>
      <c r="U32" s="538">
        <f>$D$3</f>
        <v>2020</v>
      </c>
      <c r="V32" s="539"/>
      <c r="W32" s="538">
        <v>24</v>
      </c>
      <c r="X32" s="539"/>
      <c r="Y32" s="541">
        <v>5000000</v>
      </c>
      <c r="Z32" s="542"/>
      <c r="AA32" s="542"/>
      <c r="AB32" s="542"/>
      <c r="AC32" s="542"/>
      <c r="AD32" s="543"/>
      <c r="AE32" s="511">
        <f>Y32*60%</f>
        <v>3000000</v>
      </c>
      <c r="AF32" s="512"/>
      <c r="AG32" s="512"/>
      <c r="AH32" s="512"/>
      <c r="AI32" s="512"/>
      <c r="AJ32" s="539"/>
      <c r="AK32" s="547">
        <v>0.2</v>
      </c>
      <c r="AL32" s="548"/>
      <c r="AM32" s="549"/>
      <c r="AN32" s="511">
        <f>TRUNC(AE34*AK32,-1)</f>
        <v>400000</v>
      </c>
      <c r="AO32" s="512"/>
      <c r="AP32" s="539"/>
      <c r="AQ32" s="556">
        <f>TRUNC(AN32*10%,-1)</f>
        <v>40000</v>
      </c>
      <c r="AR32" s="557"/>
      <c r="AS32" s="558"/>
      <c r="AT32" s="511">
        <f>SUM(AN32:AS32)</f>
        <v>440000</v>
      </c>
      <c r="AU32" s="512"/>
      <c r="AV32" s="513"/>
    </row>
    <row r="33" spans="1:48" ht="9.75" customHeight="1" x14ac:dyDescent="0.15">
      <c r="A33" s="576"/>
      <c r="B33" s="457"/>
      <c r="C33" s="581"/>
      <c r="D33" s="582"/>
      <c r="E33" s="582"/>
      <c r="F33" s="583"/>
      <c r="G33" s="514"/>
      <c r="H33" s="515"/>
      <c r="I33" s="515"/>
      <c r="J33" s="540"/>
      <c r="K33" s="587"/>
      <c r="L33" s="588"/>
      <c r="M33" s="588"/>
      <c r="N33" s="588"/>
      <c r="O33" s="588"/>
      <c r="P33" s="588"/>
      <c r="Q33" s="589"/>
      <c r="R33" s="581"/>
      <c r="S33" s="582"/>
      <c r="T33" s="583"/>
      <c r="U33" s="514"/>
      <c r="V33" s="540"/>
      <c r="W33" s="514"/>
      <c r="X33" s="540"/>
      <c r="Y33" s="544"/>
      <c r="Z33" s="545"/>
      <c r="AA33" s="545"/>
      <c r="AB33" s="545"/>
      <c r="AC33" s="545"/>
      <c r="AD33" s="546"/>
      <c r="AE33" s="517">
        <f>Y34*60%</f>
        <v>3000000</v>
      </c>
      <c r="AF33" s="518"/>
      <c r="AG33" s="518"/>
      <c r="AH33" s="518"/>
      <c r="AI33" s="518"/>
      <c r="AJ33" s="518"/>
      <c r="AK33" s="550"/>
      <c r="AL33" s="551"/>
      <c r="AM33" s="552"/>
      <c r="AN33" s="517">
        <f>TRUNC(AE35*AK32,-1)</f>
        <v>400000</v>
      </c>
      <c r="AO33" s="518"/>
      <c r="AP33" s="518"/>
      <c r="AQ33" s="519">
        <f>TRUNC(AN33*10%,1)</f>
        <v>40000</v>
      </c>
      <c r="AR33" s="519"/>
      <c r="AS33" s="519"/>
      <c r="AT33" s="514"/>
      <c r="AU33" s="515"/>
      <c r="AV33" s="516"/>
    </row>
    <row r="34" spans="1:48" ht="9" customHeight="1" x14ac:dyDescent="0.15">
      <c r="A34" s="576"/>
      <c r="B34" s="457"/>
      <c r="C34" s="520">
        <v>68</v>
      </c>
      <c r="D34" s="521"/>
      <c r="E34" s="521"/>
      <c r="F34" s="522"/>
      <c r="G34" s="520" t="str">
        <f>G32</f>
        <v>주황규</v>
      </c>
      <c r="H34" s="521"/>
      <c r="I34" s="521"/>
      <c r="J34" s="522"/>
      <c r="K34" s="526">
        <f>K32</f>
        <v>7310241666666</v>
      </c>
      <c r="L34" s="527"/>
      <c r="M34" s="527"/>
      <c r="N34" s="527"/>
      <c r="O34" s="527"/>
      <c r="P34" s="527"/>
      <c r="Q34" s="528"/>
      <c r="R34" s="532">
        <f>R32</f>
        <v>1</v>
      </c>
      <c r="S34" s="533"/>
      <c r="T34" s="534"/>
      <c r="U34" s="520">
        <f>U32</f>
        <v>2020</v>
      </c>
      <c r="V34" s="522"/>
      <c r="W34" s="520">
        <f>W32</f>
        <v>24</v>
      </c>
      <c r="X34" s="522"/>
      <c r="Y34" s="559">
        <f>Y32</f>
        <v>5000000</v>
      </c>
      <c r="Z34" s="560"/>
      <c r="AA34" s="560"/>
      <c r="AB34" s="560"/>
      <c r="AC34" s="560"/>
      <c r="AD34" s="561"/>
      <c r="AE34" s="565">
        <f>Y32-AE32</f>
        <v>2000000</v>
      </c>
      <c r="AF34" s="566"/>
      <c r="AG34" s="566"/>
      <c r="AH34" s="566"/>
      <c r="AI34" s="566"/>
      <c r="AJ34" s="567"/>
      <c r="AK34" s="550"/>
      <c r="AL34" s="551"/>
      <c r="AM34" s="552"/>
      <c r="AN34" s="568"/>
      <c r="AO34" s="569"/>
      <c r="AP34" s="570"/>
      <c r="AQ34" s="568"/>
      <c r="AR34" s="569"/>
      <c r="AS34" s="570"/>
      <c r="AT34" s="571">
        <f>SUM(AN33:AS33)</f>
        <v>440000</v>
      </c>
      <c r="AU34" s="521"/>
      <c r="AV34" s="572"/>
    </row>
    <row r="35" spans="1:48" ht="9.75" customHeight="1" x14ac:dyDescent="0.15">
      <c r="A35" s="577"/>
      <c r="B35" s="459"/>
      <c r="C35" s="523"/>
      <c r="D35" s="524"/>
      <c r="E35" s="524"/>
      <c r="F35" s="525"/>
      <c r="G35" s="523"/>
      <c r="H35" s="524"/>
      <c r="I35" s="524"/>
      <c r="J35" s="525"/>
      <c r="K35" s="529"/>
      <c r="L35" s="530"/>
      <c r="M35" s="530"/>
      <c r="N35" s="530"/>
      <c r="O35" s="530"/>
      <c r="P35" s="530"/>
      <c r="Q35" s="531"/>
      <c r="R35" s="535"/>
      <c r="S35" s="536"/>
      <c r="T35" s="537"/>
      <c r="U35" s="523"/>
      <c r="V35" s="525"/>
      <c r="W35" s="523"/>
      <c r="X35" s="525"/>
      <c r="Y35" s="562"/>
      <c r="Z35" s="563"/>
      <c r="AA35" s="563"/>
      <c r="AB35" s="563"/>
      <c r="AC35" s="563"/>
      <c r="AD35" s="564"/>
      <c r="AE35" s="517">
        <f>Y34-AE33</f>
        <v>2000000</v>
      </c>
      <c r="AF35" s="518"/>
      <c r="AG35" s="518"/>
      <c r="AH35" s="518"/>
      <c r="AI35" s="518"/>
      <c r="AJ35" s="518"/>
      <c r="AK35" s="553"/>
      <c r="AL35" s="554"/>
      <c r="AM35" s="555"/>
      <c r="AN35" s="574"/>
      <c r="AO35" s="574"/>
      <c r="AP35" s="574"/>
      <c r="AQ35" s="574"/>
      <c r="AR35" s="574"/>
      <c r="AS35" s="574"/>
      <c r="AT35" s="523"/>
      <c r="AU35" s="524"/>
      <c r="AV35" s="573"/>
    </row>
    <row r="36" spans="1:48" ht="9" customHeight="1" x14ac:dyDescent="0.15">
      <c r="A36" s="575">
        <f>A32+1</f>
        <v>5</v>
      </c>
      <c r="B36" s="455"/>
      <c r="C36" s="578">
        <v>68</v>
      </c>
      <c r="D36" s="579"/>
      <c r="E36" s="579"/>
      <c r="F36" s="580"/>
      <c r="G36" s="538" t="s">
        <v>223</v>
      </c>
      <c r="H36" s="512"/>
      <c r="I36" s="512"/>
      <c r="J36" s="539"/>
      <c r="K36" s="584">
        <v>7310241666666</v>
      </c>
      <c r="L36" s="585"/>
      <c r="M36" s="585"/>
      <c r="N36" s="585"/>
      <c r="O36" s="585"/>
      <c r="P36" s="585"/>
      <c r="Q36" s="586"/>
      <c r="R36" s="578">
        <v>1</v>
      </c>
      <c r="S36" s="579"/>
      <c r="T36" s="580"/>
      <c r="U36" s="538">
        <f>$D$3</f>
        <v>2020</v>
      </c>
      <c r="V36" s="539"/>
      <c r="W36" s="538">
        <v>24</v>
      </c>
      <c r="X36" s="539"/>
      <c r="Y36" s="541">
        <v>5000000</v>
      </c>
      <c r="Z36" s="542"/>
      <c r="AA36" s="542"/>
      <c r="AB36" s="542"/>
      <c r="AC36" s="542"/>
      <c r="AD36" s="543"/>
      <c r="AE36" s="511">
        <f>Y36*60%</f>
        <v>3000000</v>
      </c>
      <c r="AF36" s="512"/>
      <c r="AG36" s="512"/>
      <c r="AH36" s="512"/>
      <c r="AI36" s="512"/>
      <c r="AJ36" s="539"/>
      <c r="AK36" s="547">
        <v>0.2</v>
      </c>
      <c r="AL36" s="548"/>
      <c r="AM36" s="549"/>
      <c r="AN36" s="511">
        <f>TRUNC(AE38*AK36,-1)</f>
        <v>400000</v>
      </c>
      <c r="AO36" s="512"/>
      <c r="AP36" s="539"/>
      <c r="AQ36" s="556">
        <f>TRUNC(AN36*10%,-1)</f>
        <v>40000</v>
      </c>
      <c r="AR36" s="557"/>
      <c r="AS36" s="558"/>
      <c r="AT36" s="511">
        <f>SUM(AN36:AS36)</f>
        <v>440000</v>
      </c>
      <c r="AU36" s="512"/>
      <c r="AV36" s="513"/>
    </row>
    <row r="37" spans="1:48" ht="9.75" customHeight="1" x14ac:dyDescent="0.15">
      <c r="A37" s="576"/>
      <c r="B37" s="457"/>
      <c r="C37" s="581"/>
      <c r="D37" s="582"/>
      <c r="E37" s="582"/>
      <c r="F37" s="583"/>
      <c r="G37" s="514"/>
      <c r="H37" s="515"/>
      <c r="I37" s="515"/>
      <c r="J37" s="540"/>
      <c r="K37" s="587"/>
      <c r="L37" s="588"/>
      <c r="M37" s="588"/>
      <c r="N37" s="588"/>
      <c r="O37" s="588"/>
      <c r="P37" s="588"/>
      <c r="Q37" s="589"/>
      <c r="R37" s="581"/>
      <c r="S37" s="582"/>
      <c r="T37" s="583"/>
      <c r="U37" s="514"/>
      <c r="V37" s="540"/>
      <c r="W37" s="514"/>
      <c r="X37" s="540"/>
      <c r="Y37" s="544"/>
      <c r="Z37" s="545"/>
      <c r="AA37" s="545"/>
      <c r="AB37" s="545"/>
      <c r="AC37" s="545"/>
      <c r="AD37" s="546"/>
      <c r="AE37" s="517">
        <f>Y38*60%</f>
        <v>3000000</v>
      </c>
      <c r="AF37" s="518"/>
      <c r="AG37" s="518"/>
      <c r="AH37" s="518"/>
      <c r="AI37" s="518"/>
      <c r="AJ37" s="518"/>
      <c r="AK37" s="550"/>
      <c r="AL37" s="551"/>
      <c r="AM37" s="552"/>
      <c r="AN37" s="517">
        <f>TRUNC(AE39*AK36,-1)</f>
        <v>400000</v>
      </c>
      <c r="AO37" s="518"/>
      <c r="AP37" s="518"/>
      <c r="AQ37" s="519">
        <f>TRUNC(AN37*10%,1)</f>
        <v>40000</v>
      </c>
      <c r="AR37" s="519"/>
      <c r="AS37" s="519"/>
      <c r="AT37" s="514"/>
      <c r="AU37" s="515"/>
      <c r="AV37" s="516"/>
    </row>
    <row r="38" spans="1:48" ht="9" customHeight="1" x14ac:dyDescent="0.15">
      <c r="A38" s="576"/>
      <c r="B38" s="457"/>
      <c r="C38" s="520">
        <v>68</v>
      </c>
      <c r="D38" s="521"/>
      <c r="E38" s="521"/>
      <c r="F38" s="522"/>
      <c r="G38" s="520" t="str">
        <f>G36</f>
        <v>주황규</v>
      </c>
      <c r="H38" s="521"/>
      <c r="I38" s="521"/>
      <c r="J38" s="522"/>
      <c r="K38" s="526">
        <f>K36</f>
        <v>7310241666666</v>
      </c>
      <c r="L38" s="527"/>
      <c r="M38" s="527"/>
      <c r="N38" s="527"/>
      <c r="O38" s="527"/>
      <c r="P38" s="527"/>
      <c r="Q38" s="528"/>
      <c r="R38" s="532">
        <f>R36</f>
        <v>1</v>
      </c>
      <c r="S38" s="533"/>
      <c r="T38" s="534"/>
      <c r="U38" s="520">
        <f>U36</f>
        <v>2020</v>
      </c>
      <c r="V38" s="522"/>
      <c r="W38" s="520">
        <f>W36</f>
        <v>24</v>
      </c>
      <c r="X38" s="522"/>
      <c r="Y38" s="559">
        <f>Y36</f>
        <v>5000000</v>
      </c>
      <c r="Z38" s="560"/>
      <c r="AA38" s="560"/>
      <c r="AB38" s="560"/>
      <c r="AC38" s="560"/>
      <c r="AD38" s="561"/>
      <c r="AE38" s="565">
        <f>Y36-AE36</f>
        <v>2000000</v>
      </c>
      <c r="AF38" s="566"/>
      <c r="AG38" s="566"/>
      <c r="AH38" s="566"/>
      <c r="AI38" s="566"/>
      <c r="AJ38" s="567"/>
      <c r="AK38" s="550"/>
      <c r="AL38" s="551"/>
      <c r="AM38" s="552"/>
      <c r="AN38" s="568"/>
      <c r="AO38" s="569"/>
      <c r="AP38" s="570"/>
      <c r="AQ38" s="568"/>
      <c r="AR38" s="569"/>
      <c r="AS38" s="570"/>
      <c r="AT38" s="571">
        <f>SUM(AN37:AS37)</f>
        <v>440000</v>
      </c>
      <c r="AU38" s="521"/>
      <c r="AV38" s="572"/>
    </row>
    <row r="39" spans="1:48" ht="9.75" customHeight="1" x14ac:dyDescent="0.15">
      <c r="A39" s="577"/>
      <c r="B39" s="459"/>
      <c r="C39" s="523"/>
      <c r="D39" s="524"/>
      <c r="E39" s="524"/>
      <c r="F39" s="525"/>
      <c r="G39" s="523"/>
      <c r="H39" s="524"/>
      <c r="I39" s="524"/>
      <c r="J39" s="525"/>
      <c r="K39" s="529"/>
      <c r="L39" s="530"/>
      <c r="M39" s="530"/>
      <c r="N39" s="530"/>
      <c r="O39" s="530"/>
      <c r="P39" s="530"/>
      <c r="Q39" s="531"/>
      <c r="R39" s="535"/>
      <c r="S39" s="536"/>
      <c r="T39" s="537"/>
      <c r="U39" s="523"/>
      <c r="V39" s="525"/>
      <c r="W39" s="523"/>
      <c r="X39" s="525"/>
      <c r="Y39" s="562"/>
      <c r="Z39" s="563"/>
      <c r="AA39" s="563"/>
      <c r="AB39" s="563"/>
      <c r="AC39" s="563"/>
      <c r="AD39" s="564"/>
      <c r="AE39" s="517">
        <f>Y38-AE37</f>
        <v>2000000</v>
      </c>
      <c r="AF39" s="518"/>
      <c r="AG39" s="518"/>
      <c r="AH39" s="518"/>
      <c r="AI39" s="518"/>
      <c r="AJ39" s="518"/>
      <c r="AK39" s="553"/>
      <c r="AL39" s="554"/>
      <c r="AM39" s="555"/>
      <c r="AN39" s="574"/>
      <c r="AO39" s="574"/>
      <c r="AP39" s="574"/>
      <c r="AQ39" s="574"/>
      <c r="AR39" s="574"/>
      <c r="AS39" s="574"/>
      <c r="AT39" s="523"/>
      <c r="AU39" s="524"/>
      <c r="AV39" s="573"/>
    </row>
    <row r="40" spans="1:48" ht="9" customHeight="1" x14ac:dyDescent="0.15">
      <c r="A40" s="575">
        <f>A36+1</f>
        <v>6</v>
      </c>
      <c r="B40" s="455"/>
      <c r="C40" s="578">
        <v>68</v>
      </c>
      <c r="D40" s="579"/>
      <c r="E40" s="579"/>
      <c r="F40" s="580"/>
      <c r="G40" s="538" t="s">
        <v>223</v>
      </c>
      <c r="H40" s="512"/>
      <c r="I40" s="512"/>
      <c r="J40" s="539"/>
      <c r="K40" s="584">
        <v>7310241666666</v>
      </c>
      <c r="L40" s="585"/>
      <c r="M40" s="585"/>
      <c r="N40" s="585"/>
      <c r="O40" s="585"/>
      <c r="P40" s="585"/>
      <c r="Q40" s="586"/>
      <c r="R40" s="578">
        <v>1</v>
      </c>
      <c r="S40" s="579"/>
      <c r="T40" s="580"/>
      <c r="U40" s="538">
        <f>$D$3</f>
        <v>2020</v>
      </c>
      <c r="V40" s="539"/>
      <c r="W40" s="538">
        <v>24</v>
      </c>
      <c r="X40" s="539"/>
      <c r="Y40" s="541">
        <v>5000000</v>
      </c>
      <c r="Z40" s="542"/>
      <c r="AA40" s="542"/>
      <c r="AB40" s="542"/>
      <c r="AC40" s="542"/>
      <c r="AD40" s="543"/>
      <c r="AE40" s="511">
        <f>Y40*60%</f>
        <v>3000000</v>
      </c>
      <c r="AF40" s="512"/>
      <c r="AG40" s="512"/>
      <c r="AH40" s="512"/>
      <c r="AI40" s="512"/>
      <c r="AJ40" s="539"/>
      <c r="AK40" s="547">
        <v>0.2</v>
      </c>
      <c r="AL40" s="548"/>
      <c r="AM40" s="549"/>
      <c r="AN40" s="511">
        <f>TRUNC(AE42*AK40,-1)</f>
        <v>400000</v>
      </c>
      <c r="AO40" s="512"/>
      <c r="AP40" s="539"/>
      <c r="AQ40" s="556">
        <f>TRUNC(AN40*10%,-1)</f>
        <v>40000</v>
      </c>
      <c r="AR40" s="557"/>
      <c r="AS40" s="558"/>
      <c r="AT40" s="511">
        <f>SUM(AN40:AS40)</f>
        <v>440000</v>
      </c>
      <c r="AU40" s="512"/>
      <c r="AV40" s="513"/>
    </row>
    <row r="41" spans="1:48" ht="9.75" customHeight="1" x14ac:dyDescent="0.15">
      <c r="A41" s="576"/>
      <c r="B41" s="457"/>
      <c r="C41" s="581"/>
      <c r="D41" s="582"/>
      <c r="E41" s="582"/>
      <c r="F41" s="583"/>
      <c r="G41" s="514"/>
      <c r="H41" s="515"/>
      <c r="I41" s="515"/>
      <c r="J41" s="540"/>
      <c r="K41" s="587"/>
      <c r="L41" s="588"/>
      <c r="M41" s="588"/>
      <c r="N41" s="588"/>
      <c r="O41" s="588"/>
      <c r="P41" s="588"/>
      <c r="Q41" s="589"/>
      <c r="R41" s="581"/>
      <c r="S41" s="582"/>
      <c r="T41" s="583"/>
      <c r="U41" s="514"/>
      <c r="V41" s="540"/>
      <c r="W41" s="514"/>
      <c r="X41" s="540"/>
      <c r="Y41" s="544"/>
      <c r="Z41" s="545"/>
      <c r="AA41" s="545"/>
      <c r="AB41" s="545"/>
      <c r="AC41" s="545"/>
      <c r="AD41" s="546"/>
      <c r="AE41" s="517">
        <f>Y42*60%</f>
        <v>3000000</v>
      </c>
      <c r="AF41" s="518"/>
      <c r="AG41" s="518"/>
      <c r="AH41" s="518"/>
      <c r="AI41" s="518"/>
      <c r="AJ41" s="518"/>
      <c r="AK41" s="550"/>
      <c r="AL41" s="551"/>
      <c r="AM41" s="552"/>
      <c r="AN41" s="517">
        <f>TRUNC(AE43*AK40,-1)</f>
        <v>400000</v>
      </c>
      <c r="AO41" s="518"/>
      <c r="AP41" s="518"/>
      <c r="AQ41" s="519">
        <f>TRUNC(AN41*10%,1)</f>
        <v>40000</v>
      </c>
      <c r="AR41" s="519"/>
      <c r="AS41" s="519"/>
      <c r="AT41" s="514"/>
      <c r="AU41" s="515"/>
      <c r="AV41" s="516"/>
    </row>
    <row r="42" spans="1:48" ht="9" customHeight="1" x14ac:dyDescent="0.15">
      <c r="A42" s="576"/>
      <c r="B42" s="457"/>
      <c r="C42" s="520">
        <v>68</v>
      </c>
      <c r="D42" s="521"/>
      <c r="E42" s="521"/>
      <c r="F42" s="522"/>
      <c r="G42" s="520" t="str">
        <f>G40</f>
        <v>주황규</v>
      </c>
      <c r="H42" s="521"/>
      <c r="I42" s="521"/>
      <c r="J42" s="522"/>
      <c r="K42" s="526">
        <f>K40</f>
        <v>7310241666666</v>
      </c>
      <c r="L42" s="527"/>
      <c r="M42" s="527"/>
      <c r="N42" s="527"/>
      <c r="O42" s="527"/>
      <c r="P42" s="527"/>
      <c r="Q42" s="528"/>
      <c r="R42" s="532">
        <f>R40</f>
        <v>1</v>
      </c>
      <c r="S42" s="533"/>
      <c r="T42" s="534"/>
      <c r="U42" s="520">
        <f>U40</f>
        <v>2020</v>
      </c>
      <c r="V42" s="522"/>
      <c r="W42" s="520">
        <f>W40</f>
        <v>24</v>
      </c>
      <c r="X42" s="522"/>
      <c r="Y42" s="559">
        <f>Y40</f>
        <v>5000000</v>
      </c>
      <c r="Z42" s="560"/>
      <c r="AA42" s="560"/>
      <c r="AB42" s="560"/>
      <c r="AC42" s="560"/>
      <c r="AD42" s="561"/>
      <c r="AE42" s="565">
        <f>Y40-AE40</f>
        <v>2000000</v>
      </c>
      <c r="AF42" s="566"/>
      <c r="AG42" s="566"/>
      <c r="AH42" s="566"/>
      <c r="AI42" s="566"/>
      <c r="AJ42" s="567"/>
      <c r="AK42" s="550"/>
      <c r="AL42" s="551"/>
      <c r="AM42" s="552"/>
      <c r="AN42" s="568"/>
      <c r="AO42" s="569"/>
      <c r="AP42" s="570"/>
      <c r="AQ42" s="568"/>
      <c r="AR42" s="569"/>
      <c r="AS42" s="570"/>
      <c r="AT42" s="571">
        <f>SUM(AN41:AS41)</f>
        <v>440000</v>
      </c>
      <c r="AU42" s="521"/>
      <c r="AV42" s="572"/>
    </row>
    <row r="43" spans="1:48" ht="9.75" customHeight="1" x14ac:dyDescent="0.15">
      <c r="A43" s="577"/>
      <c r="B43" s="459"/>
      <c r="C43" s="523"/>
      <c r="D43" s="524"/>
      <c r="E43" s="524"/>
      <c r="F43" s="525"/>
      <c r="G43" s="523"/>
      <c r="H43" s="524"/>
      <c r="I43" s="524"/>
      <c r="J43" s="525"/>
      <c r="K43" s="529"/>
      <c r="L43" s="530"/>
      <c r="M43" s="530"/>
      <c r="N43" s="530"/>
      <c r="O43" s="530"/>
      <c r="P43" s="530"/>
      <c r="Q43" s="531"/>
      <c r="R43" s="535"/>
      <c r="S43" s="536"/>
      <c r="T43" s="537"/>
      <c r="U43" s="523"/>
      <c r="V43" s="525"/>
      <c r="W43" s="523"/>
      <c r="X43" s="525"/>
      <c r="Y43" s="562"/>
      <c r="Z43" s="563"/>
      <c r="AA43" s="563"/>
      <c r="AB43" s="563"/>
      <c r="AC43" s="563"/>
      <c r="AD43" s="564"/>
      <c r="AE43" s="517">
        <f>Y42-AE41</f>
        <v>2000000</v>
      </c>
      <c r="AF43" s="518"/>
      <c r="AG43" s="518"/>
      <c r="AH43" s="518"/>
      <c r="AI43" s="518"/>
      <c r="AJ43" s="518"/>
      <c r="AK43" s="553"/>
      <c r="AL43" s="554"/>
      <c r="AM43" s="555"/>
      <c r="AN43" s="574"/>
      <c r="AO43" s="574"/>
      <c r="AP43" s="574"/>
      <c r="AQ43" s="574"/>
      <c r="AR43" s="574"/>
      <c r="AS43" s="574"/>
      <c r="AT43" s="523"/>
      <c r="AU43" s="524"/>
      <c r="AV43" s="573"/>
    </row>
    <row r="44" spans="1:48" ht="9" customHeight="1" x14ac:dyDescent="0.15">
      <c r="A44" s="575">
        <f>A40+1</f>
        <v>7</v>
      </c>
      <c r="B44" s="455"/>
      <c r="C44" s="578">
        <v>68</v>
      </c>
      <c r="D44" s="579"/>
      <c r="E44" s="579"/>
      <c r="F44" s="580"/>
      <c r="G44" s="538" t="s">
        <v>223</v>
      </c>
      <c r="H44" s="512"/>
      <c r="I44" s="512"/>
      <c r="J44" s="539"/>
      <c r="K44" s="584">
        <v>7310241666666</v>
      </c>
      <c r="L44" s="585"/>
      <c r="M44" s="585"/>
      <c r="N44" s="585"/>
      <c r="O44" s="585"/>
      <c r="P44" s="585"/>
      <c r="Q44" s="586"/>
      <c r="R44" s="578">
        <v>1</v>
      </c>
      <c r="S44" s="579"/>
      <c r="T44" s="580"/>
      <c r="U44" s="538">
        <f>$D$3</f>
        <v>2020</v>
      </c>
      <c r="V44" s="539"/>
      <c r="W44" s="538">
        <v>24</v>
      </c>
      <c r="X44" s="539"/>
      <c r="Y44" s="541">
        <v>5000000</v>
      </c>
      <c r="Z44" s="542"/>
      <c r="AA44" s="542"/>
      <c r="AB44" s="542"/>
      <c r="AC44" s="542"/>
      <c r="AD44" s="543"/>
      <c r="AE44" s="511">
        <f>Y44*60%</f>
        <v>3000000</v>
      </c>
      <c r="AF44" s="512"/>
      <c r="AG44" s="512"/>
      <c r="AH44" s="512"/>
      <c r="AI44" s="512"/>
      <c r="AJ44" s="539"/>
      <c r="AK44" s="547">
        <v>0.2</v>
      </c>
      <c r="AL44" s="548"/>
      <c r="AM44" s="549"/>
      <c r="AN44" s="511">
        <f>TRUNC(AE46*AK44,-1)</f>
        <v>400000</v>
      </c>
      <c r="AO44" s="512"/>
      <c r="AP44" s="539"/>
      <c r="AQ44" s="556">
        <f>TRUNC(AN44*10%,-1)</f>
        <v>40000</v>
      </c>
      <c r="AR44" s="557"/>
      <c r="AS44" s="558"/>
      <c r="AT44" s="511">
        <f>SUM(AN44:AS44)</f>
        <v>440000</v>
      </c>
      <c r="AU44" s="512"/>
      <c r="AV44" s="513"/>
    </row>
    <row r="45" spans="1:48" ht="9.75" customHeight="1" x14ac:dyDescent="0.15">
      <c r="A45" s="576"/>
      <c r="B45" s="457"/>
      <c r="C45" s="581"/>
      <c r="D45" s="582"/>
      <c r="E45" s="582"/>
      <c r="F45" s="583"/>
      <c r="G45" s="514"/>
      <c r="H45" s="515"/>
      <c r="I45" s="515"/>
      <c r="J45" s="540"/>
      <c r="K45" s="587"/>
      <c r="L45" s="588"/>
      <c r="M45" s="588"/>
      <c r="N45" s="588"/>
      <c r="O45" s="588"/>
      <c r="P45" s="588"/>
      <c r="Q45" s="589"/>
      <c r="R45" s="581"/>
      <c r="S45" s="582"/>
      <c r="T45" s="583"/>
      <c r="U45" s="514"/>
      <c r="V45" s="540"/>
      <c r="W45" s="514"/>
      <c r="X45" s="540"/>
      <c r="Y45" s="544"/>
      <c r="Z45" s="545"/>
      <c r="AA45" s="545"/>
      <c r="AB45" s="545"/>
      <c r="AC45" s="545"/>
      <c r="AD45" s="546"/>
      <c r="AE45" s="517">
        <f>Y46*60%</f>
        <v>3000000</v>
      </c>
      <c r="AF45" s="518"/>
      <c r="AG45" s="518"/>
      <c r="AH45" s="518"/>
      <c r="AI45" s="518"/>
      <c r="AJ45" s="518"/>
      <c r="AK45" s="550"/>
      <c r="AL45" s="551"/>
      <c r="AM45" s="552"/>
      <c r="AN45" s="517">
        <f>TRUNC(AE47*AK44,-1)</f>
        <v>400000</v>
      </c>
      <c r="AO45" s="518"/>
      <c r="AP45" s="518"/>
      <c r="AQ45" s="519">
        <f>TRUNC(AN45*10%,1)</f>
        <v>40000</v>
      </c>
      <c r="AR45" s="519"/>
      <c r="AS45" s="519"/>
      <c r="AT45" s="514"/>
      <c r="AU45" s="515"/>
      <c r="AV45" s="516"/>
    </row>
    <row r="46" spans="1:48" ht="9" customHeight="1" x14ac:dyDescent="0.15">
      <c r="A46" s="576"/>
      <c r="B46" s="457"/>
      <c r="C46" s="520">
        <v>68</v>
      </c>
      <c r="D46" s="521"/>
      <c r="E46" s="521"/>
      <c r="F46" s="522"/>
      <c r="G46" s="520" t="str">
        <f>G44</f>
        <v>주황규</v>
      </c>
      <c r="H46" s="521"/>
      <c r="I46" s="521"/>
      <c r="J46" s="522"/>
      <c r="K46" s="526">
        <f>K44</f>
        <v>7310241666666</v>
      </c>
      <c r="L46" s="527"/>
      <c r="M46" s="527"/>
      <c r="N46" s="527"/>
      <c r="O46" s="527"/>
      <c r="P46" s="527"/>
      <c r="Q46" s="528"/>
      <c r="R46" s="532">
        <f>R44</f>
        <v>1</v>
      </c>
      <c r="S46" s="533"/>
      <c r="T46" s="534"/>
      <c r="U46" s="520">
        <f>U44</f>
        <v>2020</v>
      </c>
      <c r="V46" s="522"/>
      <c r="W46" s="520">
        <f>W44</f>
        <v>24</v>
      </c>
      <c r="X46" s="522"/>
      <c r="Y46" s="559">
        <f>Y44</f>
        <v>5000000</v>
      </c>
      <c r="Z46" s="560"/>
      <c r="AA46" s="560"/>
      <c r="AB46" s="560"/>
      <c r="AC46" s="560"/>
      <c r="AD46" s="561"/>
      <c r="AE46" s="565">
        <f>Y44-AE44</f>
        <v>2000000</v>
      </c>
      <c r="AF46" s="566"/>
      <c r="AG46" s="566"/>
      <c r="AH46" s="566"/>
      <c r="AI46" s="566"/>
      <c r="AJ46" s="567"/>
      <c r="AK46" s="550"/>
      <c r="AL46" s="551"/>
      <c r="AM46" s="552"/>
      <c r="AN46" s="568"/>
      <c r="AO46" s="569"/>
      <c r="AP46" s="570"/>
      <c r="AQ46" s="568"/>
      <c r="AR46" s="569"/>
      <c r="AS46" s="570"/>
      <c r="AT46" s="571">
        <f>SUM(AN45:AS45)</f>
        <v>440000</v>
      </c>
      <c r="AU46" s="521"/>
      <c r="AV46" s="572"/>
    </row>
    <row r="47" spans="1:48" ht="9.75" customHeight="1" x14ac:dyDescent="0.15">
      <c r="A47" s="577"/>
      <c r="B47" s="459"/>
      <c r="C47" s="523"/>
      <c r="D47" s="524"/>
      <c r="E47" s="524"/>
      <c r="F47" s="525"/>
      <c r="G47" s="523"/>
      <c r="H47" s="524"/>
      <c r="I47" s="524"/>
      <c r="J47" s="525"/>
      <c r="K47" s="529"/>
      <c r="L47" s="530"/>
      <c r="M47" s="530"/>
      <c r="N47" s="530"/>
      <c r="O47" s="530"/>
      <c r="P47" s="530"/>
      <c r="Q47" s="531"/>
      <c r="R47" s="535"/>
      <c r="S47" s="536"/>
      <c r="T47" s="537"/>
      <c r="U47" s="523"/>
      <c r="V47" s="525"/>
      <c r="W47" s="523"/>
      <c r="X47" s="525"/>
      <c r="Y47" s="562"/>
      <c r="Z47" s="563"/>
      <c r="AA47" s="563"/>
      <c r="AB47" s="563"/>
      <c r="AC47" s="563"/>
      <c r="AD47" s="564"/>
      <c r="AE47" s="517">
        <f>Y46-AE45</f>
        <v>2000000</v>
      </c>
      <c r="AF47" s="518"/>
      <c r="AG47" s="518"/>
      <c r="AH47" s="518"/>
      <c r="AI47" s="518"/>
      <c r="AJ47" s="518"/>
      <c r="AK47" s="553"/>
      <c r="AL47" s="554"/>
      <c r="AM47" s="555"/>
      <c r="AN47" s="574"/>
      <c r="AO47" s="574"/>
      <c r="AP47" s="574"/>
      <c r="AQ47" s="574"/>
      <c r="AR47" s="574"/>
      <c r="AS47" s="574"/>
      <c r="AT47" s="523"/>
      <c r="AU47" s="524"/>
      <c r="AV47" s="573"/>
    </row>
    <row r="48" spans="1:48" ht="9" customHeight="1" x14ac:dyDescent="0.15">
      <c r="A48" s="575">
        <f>A44+1</f>
        <v>8</v>
      </c>
      <c r="B48" s="455"/>
      <c r="C48" s="578">
        <v>68</v>
      </c>
      <c r="D48" s="579"/>
      <c r="E48" s="579"/>
      <c r="F48" s="580"/>
      <c r="G48" s="538" t="s">
        <v>223</v>
      </c>
      <c r="H48" s="512"/>
      <c r="I48" s="512"/>
      <c r="J48" s="539"/>
      <c r="K48" s="584">
        <v>7310241666666</v>
      </c>
      <c r="L48" s="585"/>
      <c r="M48" s="585"/>
      <c r="N48" s="585"/>
      <c r="O48" s="585"/>
      <c r="P48" s="585"/>
      <c r="Q48" s="586"/>
      <c r="R48" s="578">
        <v>1</v>
      </c>
      <c r="S48" s="579"/>
      <c r="T48" s="580"/>
      <c r="U48" s="538">
        <f>$D$3</f>
        <v>2020</v>
      </c>
      <c r="V48" s="539"/>
      <c r="W48" s="538">
        <v>24</v>
      </c>
      <c r="X48" s="539"/>
      <c r="Y48" s="541">
        <v>5000000</v>
      </c>
      <c r="Z48" s="542"/>
      <c r="AA48" s="542"/>
      <c r="AB48" s="542"/>
      <c r="AC48" s="542"/>
      <c r="AD48" s="543"/>
      <c r="AE48" s="511">
        <f>Y48*60%</f>
        <v>3000000</v>
      </c>
      <c r="AF48" s="512"/>
      <c r="AG48" s="512"/>
      <c r="AH48" s="512"/>
      <c r="AI48" s="512"/>
      <c r="AJ48" s="539"/>
      <c r="AK48" s="547">
        <v>0.2</v>
      </c>
      <c r="AL48" s="548"/>
      <c r="AM48" s="549"/>
      <c r="AN48" s="511">
        <f>TRUNC(AE50*AK48,-1)</f>
        <v>400000</v>
      </c>
      <c r="AO48" s="512"/>
      <c r="AP48" s="539"/>
      <c r="AQ48" s="556">
        <f>TRUNC(AN48*10%,-1)</f>
        <v>40000</v>
      </c>
      <c r="AR48" s="557"/>
      <c r="AS48" s="558"/>
      <c r="AT48" s="511">
        <f>SUM(AN48:AS48)</f>
        <v>440000</v>
      </c>
      <c r="AU48" s="512"/>
      <c r="AV48" s="513"/>
    </row>
    <row r="49" spans="1:48" ht="9.75" customHeight="1" x14ac:dyDescent="0.15">
      <c r="A49" s="576"/>
      <c r="B49" s="457"/>
      <c r="C49" s="581"/>
      <c r="D49" s="582"/>
      <c r="E49" s="582"/>
      <c r="F49" s="583"/>
      <c r="G49" s="514"/>
      <c r="H49" s="515"/>
      <c r="I49" s="515"/>
      <c r="J49" s="540"/>
      <c r="K49" s="587"/>
      <c r="L49" s="588"/>
      <c r="M49" s="588"/>
      <c r="N49" s="588"/>
      <c r="O49" s="588"/>
      <c r="P49" s="588"/>
      <c r="Q49" s="589"/>
      <c r="R49" s="581"/>
      <c r="S49" s="582"/>
      <c r="T49" s="583"/>
      <c r="U49" s="514"/>
      <c r="V49" s="540"/>
      <c r="W49" s="514"/>
      <c r="X49" s="540"/>
      <c r="Y49" s="544"/>
      <c r="Z49" s="545"/>
      <c r="AA49" s="545"/>
      <c r="AB49" s="545"/>
      <c r="AC49" s="545"/>
      <c r="AD49" s="546"/>
      <c r="AE49" s="517">
        <f>Y50*60%</f>
        <v>3000000</v>
      </c>
      <c r="AF49" s="518"/>
      <c r="AG49" s="518"/>
      <c r="AH49" s="518"/>
      <c r="AI49" s="518"/>
      <c r="AJ49" s="518"/>
      <c r="AK49" s="550"/>
      <c r="AL49" s="551"/>
      <c r="AM49" s="552"/>
      <c r="AN49" s="517">
        <f>TRUNC(AE51*AK48,-1)</f>
        <v>400000</v>
      </c>
      <c r="AO49" s="518"/>
      <c r="AP49" s="518"/>
      <c r="AQ49" s="519">
        <f>TRUNC(AN49*10%,1)</f>
        <v>40000</v>
      </c>
      <c r="AR49" s="519"/>
      <c r="AS49" s="519"/>
      <c r="AT49" s="514"/>
      <c r="AU49" s="515"/>
      <c r="AV49" s="516"/>
    </row>
    <row r="50" spans="1:48" ht="9" customHeight="1" x14ac:dyDescent="0.15">
      <c r="A50" s="576"/>
      <c r="B50" s="457"/>
      <c r="C50" s="520">
        <v>68</v>
      </c>
      <c r="D50" s="521"/>
      <c r="E50" s="521"/>
      <c r="F50" s="522"/>
      <c r="G50" s="520" t="str">
        <f>G48</f>
        <v>주황규</v>
      </c>
      <c r="H50" s="521"/>
      <c r="I50" s="521"/>
      <c r="J50" s="522"/>
      <c r="K50" s="526">
        <f>K48</f>
        <v>7310241666666</v>
      </c>
      <c r="L50" s="527"/>
      <c r="M50" s="527"/>
      <c r="N50" s="527"/>
      <c r="O50" s="527"/>
      <c r="P50" s="527"/>
      <c r="Q50" s="528"/>
      <c r="R50" s="532">
        <f>R48</f>
        <v>1</v>
      </c>
      <c r="S50" s="533"/>
      <c r="T50" s="534"/>
      <c r="U50" s="520">
        <f>U48</f>
        <v>2020</v>
      </c>
      <c r="V50" s="522"/>
      <c r="W50" s="520">
        <f>W48</f>
        <v>24</v>
      </c>
      <c r="X50" s="522"/>
      <c r="Y50" s="559">
        <f>Y48</f>
        <v>5000000</v>
      </c>
      <c r="Z50" s="560"/>
      <c r="AA50" s="560"/>
      <c r="AB50" s="560"/>
      <c r="AC50" s="560"/>
      <c r="AD50" s="561"/>
      <c r="AE50" s="565">
        <f>Y48-AE48</f>
        <v>2000000</v>
      </c>
      <c r="AF50" s="566"/>
      <c r="AG50" s="566"/>
      <c r="AH50" s="566"/>
      <c r="AI50" s="566"/>
      <c r="AJ50" s="567"/>
      <c r="AK50" s="550"/>
      <c r="AL50" s="551"/>
      <c r="AM50" s="552"/>
      <c r="AN50" s="568"/>
      <c r="AO50" s="569"/>
      <c r="AP50" s="570"/>
      <c r="AQ50" s="568"/>
      <c r="AR50" s="569"/>
      <c r="AS50" s="570"/>
      <c r="AT50" s="571">
        <f>SUM(AN49:AS49)</f>
        <v>440000</v>
      </c>
      <c r="AU50" s="521"/>
      <c r="AV50" s="572"/>
    </row>
    <row r="51" spans="1:48" ht="9.75" customHeight="1" x14ac:dyDescent="0.15">
      <c r="A51" s="577"/>
      <c r="B51" s="459"/>
      <c r="C51" s="523"/>
      <c r="D51" s="524"/>
      <c r="E51" s="524"/>
      <c r="F51" s="525"/>
      <c r="G51" s="523"/>
      <c r="H51" s="524"/>
      <c r="I51" s="524"/>
      <c r="J51" s="525"/>
      <c r="K51" s="529"/>
      <c r="L51" s="530"/>
      <c r="M51" s="530"/>
      <c r="N51" s="530"/>
      <c r="O51" s="530"/>
      <c r="P51" s="530"/>
      <c r="Q51" s="531"/>
      <c r="R51" s="535"/>
      <c r="S51" s="536"/>
      <c r="T51" s="537"/>
      <c r="U51" s="523"/>
      <c r="V51" s="525"/>
      <c r="W51" s="523"/>
      <c r="X51" s="525"/>
      <c r="Y51" s="562"/>
      <c r="Z51" s="563"/>
      <c r="AA51" s="563"/>
      <c r="AB51" s="563"/>
      <c r="AC51" s="563"/>
      <c r="AD51" s="564"/>
      <c r="AE51" s="517">
        <f>Y50-AE49</f>
        <v>2000000</v>
      </c>
      <c r="AF51" s="518"/>
      <c r="AG51" s="518"/>
      <c r="AH51" s="518"/>
      <c r="AI51" s="518"/>
      <c r="AJ51" s="518"/>
      <c r="AK51" s="553"/>
      <c r="AL51" s="554"/>
      <c r="AM51" s="555"/>
      <c r="AN51" s="574"/>
      <c r="AO51" s="574"/>
      <c r="AP51" s="574"/>
      <c r="AQ51" s="574"/>
      <c r="AR51" s="574"/>
      <c r="AS51" s="574"/>
      <c r="AT51" s="523"/>
      <c r="AU51" s="524"/>
      <c r="AV51" s="573"/>
    </row>
    <row r="52" spans="1:48" ht="9" customHeight="1" x14ac:dyDescent="0.15">
      <c r="A52" s="575">
        <f>A48+1</f>
        <v>9</v>
      </c>
      <c r="B52" s="455"/>
      <c r="C52" s="578">
        <v>68</v>
      </c>
      <c r="D52" s="579"/>
      <c r="E52" s="579"/>
      <c r="F52" s="580"/>
      <c r="G52" s="538" t="s">
        <v>223</v>
      </c>
      <c r="H52" s="590"/>
      <c r="I52" s="590"/>
      <c r="J52" s="591"/>
      <c r="K52" s="584">
        <v>7310241666666</v>
      </c>
      <c r="L52" s="585"/>
      <c r="M52" s="585"/>
      <c r="N52" s="585"/>
      <c r="O52" s="585"/>
      <c r="P52" s="585"/>
      <c r="Q52" s="586"/>
      <c r="R52" s="578">
        <v>1</v>
      </c>
      <c r="S52" s="579"/>
      <c r="T52" s="580"/>
      <c r="U52" s="538">
        <f>$D$3</f>
        <v>2020</v>
      </c>
      <c r="V52" s="539"/>
      <c r="W52" s="538">
        <v>24</v>
      </c>
      <c r="X52" s="539"/>
      <c r="Y52" s="541">
        <v>5000000</v>
      </c>
      <c r="Z52" s="542"/>
      <c r="AA52" s="542"/>
      <c r="AB52" s="542"/>
      <c r="AC52" s="542"/>
      <c r="AD52" s="543"/>
      <c r="AE52" s="511">
        <f>Y52*60%</f>
        <v>3000000</v>
      </c>
      <c r="AF52" s="512"/>
      <c r="AG52" s="512"/>
      <c r="AH52" s="512"/>
      <c r="AI52" s="512"/>
      <c r="AJ52" s="539"/>
      <c r="AK52" s="547">
        <v>0.2</v>
      </c>
      <c r="AL52" s="548"/>
      <c r="AM52" s="549"/>
      <c r="AN52" s="511">
        <f>TRUNC(AE54*AK52,-1)</f>
        <v>400000</v>
      </c>
      <c r="AO52" s="512"/>
      <c r="AP52" s="539"/>
      <c r="AQ52" s="556">
        <f>TRUNC(AN52*10%,-1)</f>
        <v>40000</v>
      </c>
      <c r="AR52" s="557"/>
      <c r="AS52" s="558"/>
      <c r="AT52" s="511">
        <f>SUM(AN52:AS52)</f>
        <v>440000</v>
      </c>
      <c r="AU52" s="512"/>
      <c r="AV52" s="513"/>
    </row>
    <row r="53" spans="1:48" ht="9.75" customHeight="1" x14ac:dyDescent="0.15">
      <c r="A53" s="576"/>
      <c r="B53" s="457"/>
      <c r="C53" s="581"/>
      <c r="D53" s="582"/>
      <c r="E53" s="582"/>
      <c r="F53" s="583"/>
      <c r="G53" s="592"/>
      <c r="H53" s="593"/>
      <c r="I53" s="593"/>
      <c r="J53" s="594"/>
      <c r="K53" s="587"/>
      <c r="L53" s="588"/>
      <c r="M53" s="588"/>
      <c r="N53" s="588"/>
      <c r="O53" s="588"/>
      <c r="P53" s="588"/>
      <c r="Q53" s="589"/>
      <c r="R53" s="581"/>
      <c r="S53" s="582"/>
      <c r="T53" s="583"/>
      <c r="U53" s="514"/>
      <c r="V53" s="540"/>
      <c r="W53" s="514"/>
      <c r="X53" s="540"/>
      <c r="Y53" s="544"/>
      <c r="Z53" s="545"/>
      <c r="AA53" s="545"/>
      <c r="AB53" s="545"/>
      <c r="AC53" s="545"/>
      <c r="AD53" s="546"/>
      <c r="AE53" s="517">
        <f>Y54*60%</f>
        <v>3000000</v>
      </c>
      <c r="AF53" s="518"/>
      <c r="AG53" s="518"/>
      <c r="AH53" s="518"/>
      <c r="AI53" s="518"/>
      <c r="AJ53" s="518"/>
      <c r="AK53" s="550"/>
      <c r="AL53" s="551"/>
      <c r="AM53" s="552"/>
      <c r="AN53" s="517">
        <f>TRUNC(AE55*AK52,-1)</f>
        <v>400000</v>
      </c>
      <c r="AO53" s="518"/>
      <c r="AP53" s="518"/>
      <c r="AQ53" s="519">
        <f>TRUNC(AN53*10%,1)</f>
        <v>40000</v>
      </c>
      <c r="AR53" s="519"/>
      <c r="AS53" s="519"/>
      <c r="AT53" s="514"/>
      <c r="AU53" s="515"/>
      <c r="AV53" s="516"/>
    </row>
    <row r="54" spans="1:48" ht="9" customHeight="1" x14ac:dyDescent="0.15">
      <c r="A54" s="576"/>
      <c r="B54" s="457"/>
      <c r="C54" s="520">
        <v>68</v>
      </c>
      <c r="D54" s="521"/>
      <c r="E54" s="521"/>
      <c r="F54" s="522"/>
      <c r="G54" s="520" t="str">
        <f>G52</f>
        <v>주황규</v>
      </c>
      <c r="H54" s="521"/>
      <c r="I54" s="521"/>
      <c r="J54" s="522"/>
      <c r="K54" s="526">
        <f>K52</f>
        <v>7310241666666</v>
      </c>
      <c r="L54" s="527"/>
      <c r="M54" s="527"/>
      <c r="N54" s="527"/>
      <c r="O54" s="527"/>
      <c r="P54" s="527"/>
      <c r="Q54" s="528"/>
      <c r="R54" s="532">
        <f>R52</f>
        <v>1</v>
      </c>
      <c r="S54" s="533"/>
      <c r="T54" s="534"/>
      <c r="U54" s="520">
        <f>U52</f>
        <v>2020</v>
      </c>
      <c r="V54" s="522"/>
      <c r="W54" s="520">
        <f>W52</f>
        <v>24</v>
      </c>
      <c r="X54" s="522"/>
      <c r="Y54" s="559">
        <f>Y52</f>
        <v>5000000</v>
      </c>
      <c r="Z54" s="560"/>
      <c r="AA54" s="560"/>
      <c r="AB54" s="560"/>
      <c r="AC54" s="560"/>
      <c r="AD54" s="561"/>
      <c r="AE54" s="565">
        <f>Y52-AE52</f>
        <v>2000000</v>
      </c>
      <c r="AF54" s="566"/>
      <c r="AG54" s="566"/>
      <c r="AH54" s="566"/>
      <c r="AI54" s="566"/>
      <c r="AJ54" s="567"/>
      <c r="AK54" s="550"/>
      <c r="AL54" s="551"/>
      <c r="AM54" s="552"/>
      <c r="AN54" s="568"/>
      <c r="AO54" s="569"/>
      <c r="AP54" s="570"/>
      <c r="AQ54" s="568"/>
      <c r="AR54" s="569"/>
      <c r="AS54" s="570"/>
      <c r="AT54" s="571">
        <f>SUM(AN53:AS53)</f>
        <v>440000</v>
      </c>
      <c r="AU54" s="521"/>
      <c r="AV54" s="572"/>
    </row>
    <row r="55" spans="1:48" ht="9.75" customHeight="1" x14ac:dyDescent="0.15">
      <c r="A55" s="577"/>
      <c r="B55" s="459"/>
      <c r="C55" s="523"/>
      <c r="D55" s="524"/>
      <c r="E55" s="524"/>
      <c r="F55" s="525"/>
      <c r="G55" s="523"/>
      <c r="H55" s="524"/>
      <c r="I55" s="524"/>
      <c r="J55" s="525"/>
      <c r="K55" s="529"/>
      <c r="L55" s="530"/>
      <c r="M55" s="530"/>
      <c r="N55" s="530"/>
      <c r="O55" s="530"/>
      <c r="P55" s="530"/>
      <c r="Q55" s="531"/>
      <c r="R55" s="535"/>
      <c r="S55" s="536"/>
      <c r="T55" s="537"/>
      <c r="U55" s="523"/>
      <c r="V55" s="525"/>
      <c r="W55" s="523"/>
      <c r="X55" s="525"/>
      <c r="Y55" s="562"/>
      <c r="Z55" s="563"/>
      <c r="AA55" s="563"/>
      <c r="AB55" s="563"/>
      <c r="AC55" s="563"/>
      <c r="AD55" s="564"/>
      <c r="AE55" s="517">
        <f>Y54-AE53</f>
        <v>2000000</v>
      </c>
      <c r="AF55" s="518"/>
      <c r="AG55" s="518"/>
      <c r="AH55" s="518"/>
      <c r="AI55" s="518"/>
      <c r="AJ55" s="518"/>
      <c r="AK55" s="553"/>
      <c r="AL55" s="554"/>
      <c r="AM55" s="555"/>
      <c r="AN55" s="574"/>
      <c r="AO55" s="574"/>
      <c r="AP55" s="574"/>
      <c r="AQ55" s="574"/>
      <c r="AR55" s="574"/>
      <c r="AS55" s="574"/>
      <c r="AT55" s="523"/>
      <c r="AU55" s="524"/>
      <c r="AV55" s="573"/>
    </row>
    <row r="56" spans="1:48" ht="9" customHeight="1" x14ac:dyDescent="0.15">
      <c r="A56" s="575">
        <f>A52+1</f>
        <v>10</v>
      </c>
      <c r="B56" s="455"/>
      <c r="C56" s="578">
        <v>68</v>
      </c>
      <c r="D56" s="579"/>
      <c r="E56" s="579"/>
      <c r="F56" s="580"/>
      <c r="G56" s="538" t="s">
        <v>223</v>
      </c>
      <c r="H56" s="512"/>
      <c r="I56" s="512"/>
      <c r="J56" s="539"/>
      <c r="K56" s="584">
        <v>7310241666666</v>
      </c>
      <c r="L56" s="585"/>
      <c r="M56" s="585"/>
      <c r="N56" s="585"/>
      <c r="O56" s="585"/>
      <c r="P56" s="585"/>
      <c r="Q56" s="586"/>
      <c r="R56" s="578">
        <v>1</v>
      </c>
      <c r="S56" s="579"/>
      <c r="T56" s="580"/>
      <c r="U56" s="538">
        <f>$D$3</f>
        <v>2020</v>
      </c>
      <c r="V56" s="539"/>
      <c r="W56" s="538">
        <v>24</v>
      </c>
      <c r="X56" s="539"/>
      <c r="Y56" s="541">
        <v>5000000</v>
      </c>
      <c r="Z56" s="542"/>
      <c r="AA56" s="542"/>
      <c r="AB56" s="542"/>
      <c r="AC56" s="542"/>
      <c r="AD56" s="543"/>
      <c r="AE56" s="511">
        <f>Y56*60%</f>
        <v>3000000</v>
      </c>
      <c r="AF56" s="512"/>
      <c r="AG56" s="512"/>
      <c r="AH56" s="512"/>
      <c r="AI56" s="512"/>
      <c r="AJ56" s="539"/>
      <c r="AK56" s="547">
        <v>0.2</v>
      </c>
      <c r="AL56" s="548"/>
      <c r="AM56" s="549"/>
      <c r="AN56" s="511">
        <f>TRUNC(AE58*AK56,-1)</f>
        <v>400000</v>
      </c>
      <c r="AO56" s="512"/>
      <c r="AP56" s="539"/>
      <c r="AQ56" s="556">
        <f>TRUNC(AN56*10%,-1)</f>
        <v>40000</v>
      </c>
      <c r="AR56" s="557"/>
      <c r="AS56" s="558"/>
      <c r="AT56" s="511">
        <f>SUM(AN56:AS56)</f>
        <v>440000</v>
      </c>
      <c r="AU56" s="512"/>
      <c r="AV56" s="513"/>
    </row>
    <row r="57" spans="1:48" ht="9.75" customHeight="1" x14ac:dyDescent="0.15">
      <c r="A57" s="576"/>
      <c r="B57" s="457"/>
      <c r="C57" s="581"/>
      <c r="D57" s="582"/>
      <c r="E57" s="582"/>
      <c r="F57" s="583"/>
      <c r="G57" s="514"/>
      <c r="H57" s="515"/>
      <c r="I57" s="515"/>
      <c r="J57" s="540"/>
      <c r="K57" s="587"/>
      <c r="L57" s="588"/>
      <c r="M57" s="588"/>
      <c r="N57" s="588"/>
      <c r="O57" s="588"/>
      <c r="P57" s="588"/>
      <c r="Q57" s="589"/>
      <c r="R57" s="581"/>
      <c r="S57" s="582"/>
      <c r="T57" s="583"/>
      <c r="U57" s="514"/>
      <c r="V57" s="540"/>
      <c r="W57" s="514"/>
      <c r="X57" s="540"/>
      <c r="Y57" s="544"/>
      <c r="Z57" s="545"/>
      <c r="AA57" s="545"/>
      <c r="AB57" s="545"/>
      <c r="AC57" s="545"/>
      <c r="AD57" s="546"/>
      <c r="AE57" s="517">
        <f>Y58*60%</f>
        <v>3000000</v>
      </c>
      <c r="AF57" s="518"/>
      <c r="AG57" s="518"/>
      <c r="AH57" s="518"/>
      <c r="AI57" s="518"/>
      <c r="AJ57" s="518"/>
      <c r="AK57" s="550"/>
      <c r="AL57" s="551"/>
      <c r="AM57" s="552"/>
      <c r="AN57" s="517">
        <f>TRUNC(AE59*AK56,-1)</f>
        <v>400000</v>
      </c>
      <c r="AO57" s="518"/>
      <c r="AP57" s="518"/>
      <c r="AQ57" s="519">
        <f>TRUNC(AN57*10%,1)</f>
        <v>40000</v>
      </c>
      <c r="AR57" s="519"/>
      <c r="AS57" s="519"/>
      <c r="AT57" s="514"/>
      <c r="AU57" s="515"/>
      <c r="AV57" s="516"/>
    </row>
    <row r="58" spans="1:48" ht="9" customHeight="1" x14ac:dyDescent="0.15">
      <c r="A58" s="576"/>
      <c r="B58" s="457"/>
      <c r="C58" s="520">
        <v>68</v>
      </c>
      <c r="D58" s="521"/>
      <c r="E58" s="521"/>
      <c r="F58" s="522"/>
      <c r="G58" s="520" t="str">
        <f>G56</f>
        <v>주황규</v>
      </c>
      <c r="H58" s="521"/>
      <c r="I58" s="521"/>
      <c r="J58" s="522"/>
      <c r="K58" s="526">
        <f>K56</f>
        <v>7310241666666</v>
      </c>
      <c r="L58" s="527"/>
      <c r="M58" s="527"/>
      <c r="N58" s="527"/>
      <c r="O58" s="527"/>
      <c r="P58" s="527"/>
      <c r="Q58" s="528"/>
      <c r="R58" s="532">
        <f>R56</f>
        <v>1</v>
      </c>
      <c r="S58" s="533"/>
      <c r="T58" s="534"/>
      <c r="U58" s="520">
        <f>U56</f>
        <v>2020</v>
      </c>
      <c r="V58" s="522"/>
      <c r="W58" s="520">
        <f>W56</f>
        <v>24</v>
      </c>
      <c r="X58" s="522"/>
      <c r="Y58" s="559">
        <f>Y56</f>
        <v>5000000</v>
      </c>
      <c r="Z58" s="560"/>
      <c r="AA58" s="560"/>
      <c r="AB58" s="560"/>
      <c r="AC58" s="560"/>
      <c r="AD58" s="561"/>
      <c r="AE58" s="565">
        <f>Y56-AE56</f>
        <v>2000000</v>
      </c>
      <c r="AF58" s="566"/>
      <c r="AG58" s="566"/>
      <c r="AH58" s="566"/>
      <c r="AI58" s="566"/>
      <c r="AJ58" s="567"/>
      <c r="AK58" s="550"/>
      <c r="AL58" s="551"/>
      <c r="AM58" s="552"/>
      <c r="AN58" s="568"/>
      <c r="AO58" s="569"/>
      <c r="AP58" s="570"/>
      <c r="AQ58" s="568"/>
      <c r="AR58" s="569"/>
      <c r="AS58" s="570"/>
      <c r="AT58" s="571">
        <f>SUM(AN57:AS57)</f>
        <v>440000</v>
      </c>
      <c r="AU58" s="521"/>
      <c r="AV58" s="572"/>
    </row>
    <row r="59" spans="1:48" ht="9.75" customHeight="1" x14ac:dyDescent="0.15">
      <c r="A59" s="577"/>
      <c r="B59" s="459"/>
      <c r="C59" s="523"/>
      <c r="D59" s="524"/>
      <c r="E59" s="524"/>
      <c r="F59" s="525"/>
      <c r="G59" s="523"/>
      <c r="H59" s="524"/>
      <c r="I59" s="524"/>
      <c r="J59" s="525"/>
      <c r="K59" s="529"/>
      <c r="L59" s="530"/>
      <c r="M59" s="530"/>
      <c r="N59" s="530"/>
      <c r="O59" s="530"/>
      <c r="P59" s="530"/>
      <c r="Q59" s="531"/>
      <c r="R59" s="535"/>
      <c r="S59" s="536"/>
      <c r="T59" s="537"/>
      <c r="U59" s="523"/>
      <c r="V59" s="525"/>
      <c r="W59" s="523"/>
      <c r="X59" s="525"/>
      <c r="Y59" s="562"/>
      <c r="Z59" s="563"/>
      <c r="AA59" s="563"/>
      <c r="AB59" s="563"/>
      <c r="AC59" s="563"/>
      <c r="AD59" s="564"/>
      <c r="AE59" s="517">
        <f>Y58-AE57</f>
        <v>2000000</v>
      </c>
      <c r="AF59" s="518"/>
      <c r="AG59" s="518"/>
      <c r="AH59" s="518"/>
      <c r="AI59" s="518"/>
      <c r="AJ59" s="518"/>
      <c r="AK59" s="553"/>
      <c r="AL59" s="554"/>
      <c r="AM59" s="555"/>
      <c r="AN59" s="574"/>
      <c r="AO59" s="574"/>
      <c r="AP59" s="574"/>
      <c r="AQ59" s="574"/>
      <c r="AR59" s="574"/>
      <c r="AS59" s="574"/>
      <c r="AT59" s="523"/>
      <c r="AU59" s="524"/>
      <c r="AV59" s="573"/>
    </row>
    <row r="60" spans="1:48" ht="4.5" customHeight="1" thickBot="1" x14ac:dyDescent="0.2">
      <c r="A60" s="90"/>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2"/>
    </row>
    <row r="61" spans="1:48" ht="15.75" customHeight="1" x14ac:dyDescent="0.15">
      <c r="A61" s="90"/>
      <c r="B61" s="500" t="s">
        <v>496</v>
      </c>
      <c r="C61" s="500"/>
      <c r="D61" s="500"/>
      <c r="E61" s="500"/>
      <c r="F61" s="500"/>
      <c r="G61" s="500"/>
      <c r="H61" s="500"/>
      <c r="I61" s="500"/>
      <c r="J61" s="500"/>
      <c r="K61" s="500"/>
      <c r="L61" s="500"/>
      <c r="M61" s="500"/>
      <c r="N61" s="500"/>
      <c r="O61" s="500"/>
      <c r="P61" s="500"/>
      <c r="Q61" s="500"/>
      <c r="R61" s="500"/>
      <c r="S61" s="500"/>
      <c r="T61" s="500"/>
      <c r="U61" s="500"/>
      <c r="V61" s="500"/>
      <c r="W61" s="500"/>
      <c r="X61" s="500"/>
      <c r="Y61" s="500"/>
      <c r="Z61" s="500"/>
      <c r="AA61" s="500"/>
      <c r="AB61" s="500"/>
      <c r="AC61" s="500"/>
      <c r="AD61" s="500"/>
      <c r="AE61" s="500"/>
      <c r="AF61" s="500"/>
      <c r="AG61" s="500"/>
      <c r="AH61" s="500"/>
      <c r="AI61" s="500"/>
      <c r="AJ61" s="500"/>
      <c r="AK61" s="500"/>
      <c r="AL61" s="500"/>
      <c r="AM61" s="500"/>
      <c r="AN61" s="500"/>
      <c r="AO61" s="500"/>
      <c r="AP61" s="500"/>
      <c r="AQ61" s="500"/>
      <c r="AR61" s="500"/>
      <c r="AS61" s="500"/>
      <c r="AT61" s="91"/>
      <c r="AU61" s="91"/>
      <c r="AV61" s="92"/>
    </row>
    <row r="62" spans="1:48" ht="9" customHeight="1" x14ac:dyDescent="0.15">
      <c r="A62" s="90"/>
      <c r="B62" s="168" t="s">
        <v>504</v>
      </c>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c r="AK62" s="168"/>
      <c r="AL62" s="168"/>
      <c r="AM62" s="168"/>
      <c r="AN62" s="168"/>
      <c r="AO62" s="168"/>
      <c r="AP62" s="168"/>
      <c r="AQ62" s="168"/>
      <c r="AR62" s="168"/>
      <c r="AS62" s="168"/>
      <c r="AT62" s="168"/>
      <c r="AU62" s="91"/>
      <c r="AV62" s="92"/>
    </row>
    <row r="63" spans="1:48" ht="9" customHeight="1" x14ac:dyDescent="0.15">
      <c r="A63" s="90"/>
      <c r="B63" s="168" t="s">
        <v>492</v>
      </c>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P63" s="168"/>
      <c r="AQ63" s="168"/>
      <c r="AR63" s="168"/>
      <c r="AS63" s="168"/>
      <c r="AT63" s="168"/>
      <c r="AU63" s="91"/>
      <c r="AV63" s="92"/>
    </row>
    <row r="64" spans="1:48" ht="9" customHeight="1" x14ac:dyDescent="0.15">
      <c r="A64" s="90"/>
      <c r="B64" s="168" t="s">
        <v>505</v>
      </c>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c r="AK64" s="168"/>
      <c r="AL64" s="168"/>
      <c r="AM64" s="168"/>
      <c r="AN64" s="168"/>
      <c r="AO64" s="168"/>
      <c r="AP64" s="168"/>
      <c r="AQ64" s="168"/>
      <c r="AR64" s="168"/>
      <c r="AS64" s="168"/>
      <c r="AT64" s="168"/>
      <c r="AU64" s="91"/>
      <c r="AV64" s="92"/>
    </row>
    <row r="65" spans="1:48" ht="9" customHeight="1" x14ac:dyDescent="0.15">
      <c r="A65" s="90"/>
      <c r="B65" s="168" t="s">
        <v>506</v>
      </c>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68"/>
      <c r="AH65" s="168"/>
      <c r="AI65" s="168"/>
      <c r="AJ65" s="168"/>
      <c r="AK65" s="168"/>
      <c r="AL65" s="168"/>
      <c r="AM65" s="168"/>
      <c r="AN65" s="168"/>
      <c r="AO65" s="168"/>
      <c r="AP65" s="168"/>
      <c r="AQ65" s="168"/>
      <c r="AR65" s="168"/>
      <c r="AS65" s="168"/>
      <c r="AT65" s="168"/>
      <c r="AU65" s="91"/>
      <c r="AV65" s="92"/>
    </row>
    <row r="66" spans="1:48" ht="9" customHeight="1" x14ac:dyDescent="0.15">
      <c r="A66" s="90"/>
      <c r="B66" s="168" t="s">
        <v>497</v>
      </c>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c r="AK66" s="168"/>
      <c r="AL66" s="168"/>
      <c r="AM66" s="168"/>
      <c r="AN66" s="168"/>
      <c r="AO66" s="168"/>
      <c r="AP66" s="168"/>
      <c r="AQ66" s="168"/>
      <c r="AR66" s="168"/>
      <c r="AS66" s="168"/>
      <c r="AT66" s="168"/>
      <c r="AU66" s="91"/>
      <c r="AV66" s="92"/>
    </row>
    <row r="67" spans="1:48" ht="9" customHeight="1" x14ac:dyDescent="0.15">
      <c r="A67" s="90"/>
      <c r="B67" s="168" t="s">
        <v>498</v>
      </c>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8"/>
      <c r="AQ67" s="168"/>
      <c r="AR67" s="168"/>
      <c r="AS67" s="168"/>
      <c r="AT67" s="168"/>
      <c r="AU67" s="91"/>
      <c r="AV67" s="92"/>
    </row>
    <row r="68" spans="1:48" ht="9" customHeight="1" x14ac:dyDescent="0.15">
      <c r="A68" s="90"/>
      <c r="B68" s="168" t="s">
        <v>499</v>
      </c>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68"/>
      <c r="AR68" s="168"/>
      <c r="AS68" s="168"/>
      <c r="AT68" s="168"/>
      <c r="AU68" s="91"/>
      <c r="AV68" s="92"/>
    </row>
    <row r="69" spans="1:48" ht="9" customHeight="1" x14ac:dyDescent="0.15">
      <c r="A69" s="90"/>
      <c r="B69" s="168" t="s">
        <v>493</v>
      </c>
      <c r="C69" s="168"/>
      <c r="D69" s="168"/>
      <c r="E69" s="168"/>
      <c r="F69" s="168"/>
      <c r="G69" s="168"/>
      <c r="H69" s="168"/>
      <c r="I69" s="168"/>
      <c r="J69" s="168"/>
      <c r="K69" s="168"/>
      <c r="L69" s="168"/>
      <c r="M69" s="168"/>
      <c r="N69" s="168"/>
      <c r="O69" s="168"/>
      <c r="P69" s="168"/>
      <c r="Q69" s="168"/>
      <c r="R69" s="168"/>
      <c r="S69" s="168"/>
      <c r="T69" s="168"/>
      <c r="U69" s="168"/>
      <c r="V69" s="168"/>
      <c r="W69" s="168"/>
      <c r="X69" s="168"/>
      <c r="Y69" s="168"/>
      <c r="Z69" s="168"/>
      <c r="AA69" s="168"/>
      <c r="AB69" s="168"/>
      <c r="AC69" s="168"/>
      <c r="AD69" s="168"/>
      <c r="AE69" s="168"/>
      <c r="AF69" s="168"/>
      <c r="AG69" s="168"/>
      <c r="AH69" s="168"/>
      <c r="AI69" s="168"/>
      <c r="AJ69" s="168"/>
      <c r="AK69" s="168"/>
      <c r="AL69" s="168"/>
      <c r="AM69" s="168"/>
      <c r="AN69" s="168"/>
      <c r="AO69" s="168"/>
      <c r="AP69" s="168"/>
      <c r="AQ69" s="168"/>
      <c r="AR69" s="168"/>
      <c r="AS69" s="168"/>
      <c r="AT69" s="168"/>
      <c r="AU69" s="91"/>
      <c r="AV69" s="92"/>
    </row>
    <row r="70" spans="1:48" ht="9" customHeight="1" x14ac:dyDescent="0.15">
      <c r="A70" s="90"/>
      <c r="B70" s="168" t="s">
        <v>500</v>
      </c>
      <c r="C70" s="168"/>
      <c r="D70" s="168"/>
      <c r="E70" s="168"/>
      <c r="F70" s="168"/>
      <c r="G70" s="168"/>
      <c r="H70" s="168"/>
      <c r="I70" s="168"/>
      <c r="J70" s="168"/>
      <c r="K70" s="168"/>
      <c r="L70" s="168"/>
      <c r="M70" s="168"/>
      <c r="N70" s="168"/>
      <c r="O70" s="168"/>
      <c r="P70" s="168"/>
      <c r="Q70" s="168"/>
      <c r="R70" s="168"/>
      <c r="S70" s="168"/>
      <c r="T70" s="168"/>
      <c r="U70" s="168"/>
      <c r="V70" s="168"/>
      <c r="W70" s="168"/>
      <c r="X70" s="168"/>
      <c r="Y70" s="168"/>
      <c r="Z70" s="168"/>
      <c r="AA70" s="168"/>
      <c r="AB70" s="168"/>
      <c r="AC70" s="168"/>
      <c r="AD70" s="168"/>
      <c r="AE70" s="168"/>
      <c r="AF70" s="168"/>
      <c r="AG70" s="168"/>
      <c r="AH70" s="168"/>
      <c r="AI70" s="168"/>
      <c r="AJ70" s="168"/>
      <c r="AK70" s="168"/>
      <c r="AL70" s="168"/>
      <c r="AM70" s="168"/>
      <c r="AN70" s="168"/>
      <c r="AO70" s="168"/>
      <c r="AP70" s="168"/>
      <c r="AQ70" s="168"/>
      <c r="AR70" s="168"/>
      <c r="AS70" s="168"/>
      <c r="AT70" s="168"/>
      <c r="AU70" s="91"/>
      <c r="AV70" s="92"/>
    </row>
    <row r="71" spans="1:48" ht="9" customHeight="1" x14ac:dyDescent="0.15">
      <c r="A71" s="90"/>
      <c r="B71" s="168" t="s">
        <v>494</v>
      </c>
      <c r="C71" s="168"/>
      <c r="D71" s="168"/>
      <c r="E71" s="168"/>
      <c r="F71" s="168"/>
      <c r="G71" s="168"/>
      <c r="H71" s="168"/>
      <c r="I71" s="168"/>
      <c r="J71" s="168"/>
      <c r="K71" s="168"/>
      <c r="L71" s="16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c r="AP71" s="168"/>
      <c r="AQ71" s="168"/>
      <c r="AR71" s="168"/>
      <c r="AS71" s="168"/>
      <c r="AT71" s="168"/>
      <c r="AU71" s="91"/>
      <c r="AV71" s="92"/>
    </row>
    <row r="72" spans="1:48" ht="9" customHeight="1" thickBot="1" x14ac:dyDescent="0.2">
      <c r="A72" s="90"/>
      <c r="B72" s="169" t="s">
        <v>495</v>
      </c>
      <c r="C72" s="169"/>
      <c r="D72" s="169"/>
      <c r="E72" s="169"/>
      <c r="F72" s="169"/>
      <c r="G72" s="169"/>
      <c r="H72" s="169"/>
      <c r="I72" s="169"/>
      <c r="J72" s="169"/>
      <c r="K72" s="169"/>
      <c r="L72" s="169"/>
      <c r="M72" s="169"/>
      <c r="N72" s="169"/>
      <c r="O72" s="169"/>
      <c r="P72" s="169"/>
      <c r="Q72" s="169"/>
      <c r="R72" s="169"/>
      <c r="S72" s="169"/>
      <c r="T72" s="169"/>
      <c r="U72" s="169"/>
      <c r="V72" s="169"/>
      <c r="W72" s="169"/>
      <c r="X72" s="169"/>
      <c r="Y72" s="169"/>
      <c r="Z72" s="169"/>
      <c r="AA72" s="169"/>
      <c r="AB72" s="169"/>
      <c r="AC72" s="169"/>
      <c r="AD72" s="169"/>
      <c r="AE72" s="169"/>
      <c r="AF72" s="169"/>
      <c r="AG72" s="169"/>
      <c r="AH72" s="169"/>
      <c r="AI72" s="169"/>
      <c r="AJ72" s="169"/>
      <c r="AK72" s="169"/>
      <c r="AL72" s="169"/>
      <c r="AM72" s="169"/>
      <c r="AN72" s="169"/>
      <c r="AO72" s="169"/>
      <c r="AP72" s="169"/>
      <c r="AQ72" s="169"/>
      <c r="AR72" s="169"/>
      <c r="AS72" s="169"/>
      <c r="AT72" s="168"/>
      <c r="AU72" s="91"/>
      <c r="AV72" s="92"/>
    </row>
    <row r="73" spans="1:48" ht="14.25" customHeight="1" thickBot="1" x14ac:dyDescent="0.2">
      <c r="A73" s="93"/>
      <c r="B73" s="94"/>
      <c r="C73" s="94"/>
      <c r="D73" s="94"/>
      <c r="E73" s="94"/>
      <c r="F73" s="94"/>
      <c r="G73" s="94"/>
      <c r="H73" s="94"/>
      <c r="I73" s="94"/>
      <c r="J73" s="94"/>
      <c r="K73" s="94"/>
      <c r="L73" s="94"/>
      <c r="M73" s="94"/>
      <c r="N73" s="94"/>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166" t="s">
        <v>219</v>
      </c>
      <c r="AV73" s="97"/>
    </row>
  </sheetData>
  <mergeCells count="359">
    <mergeCell ref="B3:C5"/>
    <mergeCell ref="D3:F5"/>
    <mergeCell ref="G3:G5"/>
    <mergeCell ref="I3:AO4"/>
    <mergeCell ref="AQ3:AR5"/>
    <mergeCell ref="AS3:AU5"/>
    <mergeCell ref="I5:AO5"/>
    <mergeCell ref="AN8:AV8"/>
    <mergeCell ref="AN9:AP9"/>
    <mergeCell ref="AQ9:AS9"/>
    <mergeCell ref="AT9:AV10"/>
    <mergeCell ref="AH10:AM10"/>
    <mergeCell ref="AN10:AP10"/>
    <mergeCell ref="AQ10:AS10"/>
    <mergeCell ref="A8:E10"/>
    <mergeCell ref="F8:L10"/>
    <mergeCell ref="M8:AA10"/>
    <mergeCell ref="AB8:AD10"/>
    <mergeCell ref="AE8:AG10"/>
    <mergeCell ref="AH8:AM9"/>
    <mergeCell ref="AT11:AV12"/>
    <mergeCell ref="AT13:AV14"/>
    <mergeCell ref="A11:E14"/>
    <mergeCell ref="F11:L14"/>
    <mergeCell ref="M11:AA14"/>
    <mergeCell ref="AH11:AM11"/>
    <mergeCell ref="AB11:AD12"/>
    <mergeCell ref="AB13:AD14"/>
    <mergeCell ref="AE11:AG12"/>
    <mergeCell ref="AE13:AG14"/>
    <mergeCell ref="A16:B19"/>
    <mergeCell ref="C16:F19"/>
    <mergeCell ref="G16:J19"/>
    <mergeCell ref="K16:Q19"/>
    <mergeCell ref="R16:T19"/>
    <mergeCell ref="U16:V19"/>
    <mergeCell ref="AN11:AP11"/>
    <mergeCell ref="AQ11:AS11"/>
    <mergeCell ref="AH14:AM14"/>
    <mergeCell ref="AN14:AP14"/>
    <mergeCell ref="AQ14:AS14"/>
    <mergeCell ref="AQ13:AS13"/>
    <mergeCell ref="AT16:AV19"/>
    <mergeCell ref="AE18:AJ19"/>
    <mergeCell ref="AN18:AP19"/>
    <mergeCell ref="AQ18:AS18"/>
    <mergeCell ref="AQ19:AS19"/>
    <mergeCell ref="W16:X19"/>
    <mergeCell ref="Y16:AD19"/>
    <mergeCell ref="AE16:AJ17"/>
    <mergeCell ref="AK16:AM19"/>
    <mergeCell ref="AN16:AP17"/>
    <mergeCell ref="AQ16:AS17"/>
    <mergeCell ref="A20:B23"/>
    <mergeCell ref="Y20:AD21"/>
    <mergeCell ref="Y22:AD23"/>
    <mergeCell ref="W20:X21"/>
    <mergeCell ref="W22:X23"/>
    <mergeCell ref="C22:F23"/>
    <mergeCell ref="C20:F21"/>
    <mergeCell ref="G22:J23"/>
    <mergeCell ref="G20:J21"/>
    <mergeCell ref="K22:Q23"/>
    <mergeCell ref="AQ20:AS20"/>
    <mergeCell ref="AN22:AP22"/>
    <mergeCell ref="AQ22:AS22"/>
    <mergeCell ref="AT22:AV23"/>
    <mergeCell ref="AT20:AV21"/>
    <mergeCell ref="K20:Q21"/>
    <mergeCell ref="R20:T21"/>
    <mergeCell ref="R22:T23"/>
    <mergeCell ref="U22:V23"/>
    <mergeCell ref="U20:V21"/>
    <mergeCell ref="AE22:AJ22"/>
    <mergeCell ref="AE20:AJ20"/>
    <mergeCell ref="AQ21:AS21"/>
    <mergeCell ref="AE23:AJ23"/>
    <mergeCell ref="AN23:AP23"/>
    <mergeCell ref="AQ23:AS23"/>
    <mergeCell ref="AE21:AJ21"/>
    <mergeCell ref="AN21:AP21"/>
    <mergeCell ref="AK20:AM23"/>
    <mergeCell ref="AN20:AP20"/>
    <mergeCell ref="AT24:AV25"/>
    <mergeCell ref="AE25:AJ25"/>
    <mergeCell ref="AN25:AP25"/>
    <mergeCell ref="AQ25:AS25"/>
    <mergeCell ref="C26:F27"/>
    <mergeCell ref="G26:J27"/>
    <mergeCell ref="K26:Q27"/>
    <mergeCell ref="R26:T27"/>
    <mergeCell ref="U26:V27"/>
    <mergeCell ref="W26:X27"/>
    <mergeCell ref="W24:X25"/>
    <mergeCell ref="Y24:AD25"/>
    <mergeCell ref="AE24:AJ24"/>
    <mergeCell ref="AK24:AM27"/>
    <mergeCell ref="AN24:AP24"/>
    <mergeCell ref="AQ24:AS24"/>
    <mergeCell ref="Y26:AD27"/>
    <mergeCell ref="AE26:AJ26"/>
    <mergeCell ref="AN26:AP26"/>
    <mergeCell ref="AQ26:AS26"/>
    <mergeCell ref="C24:F25"/>
    <mergeCell ref="G24:J25"/>
    <mergeCell ref="K24:Q25"/>
    <mergeCell ref="R24:T25"/>
    <mergeCell ref="AT26:AV27"/>
    <mergeCell ref="AE27:AJ27"/>
    <mergeCell ref="AN27:AP27"/>
    <mergeCell ref="AQ27:AS27"/>
    <mergeCell ref="A28:B31"/>
    <mergeCell ref="C28:F29"/>
    <mergeCell ref="G28:J29"/>
    <mergeCell ref="K28:Q29"/>
    <mergeCell ref="R28:T29"/>
    <mergeCell ref="U28:V29"/>
    <mergeCell ref="A24:B27"/>
    <mergeCell ref="U24:V25"/>
    <mergeCell ref="AT28:AV29"/>
    <mergeCell ref="AE29:AJ29"/>
    <mergeCell ref="AN29:AP29"/>
    <mergeCell ref="AQ29:AS29"/>
    <mergeCell ref="C30:F31"/>
    <mergeCell ref="G30:J31"/>
    <mergeCell ref="K30:Q31"/>
    <mergeCell ref="R30:T31"/>
    <mergeCell ref="U30:V31"/>
    <mergeCell ref="W30:X31"/>
    <mergeCell ref="W28:X29"/>
    <mergeCell ref="Y28:AD29"/>
    <mergeCell ref="AE28:AJ28"/>
    <mergeCell ref="AK28:AM31"/>
    <mergeCell ref="AN28:AP28"/>
    <mergeCell ref="AQ28:AS28"/>
    <mergeCell ref="Y30:AD31"/>
    <mergeCell ref="AE30:AJ30"/>
    <mergeCell ref="AN30:AP30"/>
    <mergeCell ref="AQ30:AS30"/>
    <mergeCell ref="AT30:AV31"/>
    <mergeCell ref="AE31:AJ31"/>
    <mergeCell ref="AN31:AP31"/>
    <mergeCell ref="AQ31:AS31"/>
    <mergeCell ref="A32:B35"/>
    <mergeCell ref="C32:F33"/>
    <mergeCell ref="G32:J33"/>
    <mergeCell ref="K32:Q33"/>
    <mergeCell ref="R32:T33"/>
    <mergeCell ref="U32:V33"/>
    <mergeCell ref="AT32:AV33"/>
    <mergeCell ref="AE33:AJ33"/>
    <mergeCell ref="AN33:AP33"/>
    <mergeCell ref="AQ33:AS33"/>
    <mergeCell ref="C34:F35"/>
    <mergeCell ref="G34:J35"/>
    <mergeCell ref="K34:Q35"/>
    <mergeCell ref="R34:T35"/>
    <mergeCell ref="U34:V35"/>
    <mergeCell ref="W34:X35"/>
    <mergeCell ref="W32:X33"/>
    <mergeCell ref="Y32:AD33"/>
    <mergeCell ref="AE32:AJ32"/>
    <mergeCell ref="AK32:AM35"/>
    <mergeCell ref="AN32:AP32"/>
    <mergeCell ref="AQ32:AS32"/>
    <mergeCell ref="Y34:AD35"/>
    <mergeCell ref="AE34:AJ34"/>
    <mergeCell ref="AN34:AP34"/>
    <mergeCell ref="AQ34:AS34"/>
    <mergeCell ref="AT34:AV35"/>
    <mergeCell ref="AE35:AJ35"/>
    <mergeCell ref="AN35:AP35"/>
    <mergeCell ref="AQ35:AS35"/>
    <mergeCell ref="A36:B39"/>
    <mergeCell ref="C36:F37"/>
    <mergeCell ref="G36:J37"/>
    <mergeCell ref="K36:Q37"/>
    <mergeCell ref="R36:T37"/>
    <mergeCell ref="U36:V37"/>
    <mergeCell ref="AT36:AV37"/>
    <mergeCell ref="AE37:AJ37"/>
    <mergeCell ref="AN37:AP37"/>
    <mergeCell ref="AQ37:AS37"/>
    <mergeCell ref="C38:F39"/>
    <mergeCell ref="G38:J39"/>
    <mergeCell ref="K38:Q39"/>
    <mergeCell ref="R38:T39"/>
    <mergeCell ref="U38:V39"/>
    <mergeCell ref="W38:X39"/>
    <mergeCell ref="W36:X37"/>
    <mergeCell ref="Y36:AD37"/>
    <mergeCell ref="AE36:AJ36"/>
    <mergeCell ref="AK36:AM39"/>
    <mergeCell ref="AN36:AP36"/>
    <mergeCell ref="AQ36:AS36"/>
    <mergeCell ref="Y38:AD39"/>
    <mergeCell ref="AE38:AJ38"/>
    <mergeCell ref="AN38:AP38"/>
    <mergeCell ref="AQ38:AS38"/>
    <mergeCell ref="AT38:AV39"/>
    <mergeCell ref="AE39:AJ39"/>
    <mergeCell ref="AN39:AP39"/>
    <mergeCell ref="AQ39:AS39"/>
    <mergeCell ref="A40:B43"/>
    <mergeCell ref="C40:F41"/>
    <mergeCell ref="G40:J41"/>
    <mergeCell ref="K40:Q41"/>
    <mergeCell ref="R40:T41"/>
    <mergeCell ref="U40:V41"/>
    <mergeCell ref="AT40:AV41"/>
    <mergeCell ref="AE41:AJ41"/>
    <mergeCell ref="AN41:AP41"/>
    <mergeCell ref="AQ41:AS41"/>
    <mergeCell ref="C42:F43"/>
    <mergeCell ref="G42:J43"/>
    <mergeCell ref="K42:Q43"/>
    <mergeCell ref="R42:T43"/>
    <mergeCell ref="U42:V43"/>
    <mergeCell ref="W42:X43"/>
    <mergeCell ref="W40:X41"/>
    <mergeCell ref="Y40:AD41"/>
    <mergeCell ref="AE40:AJ40"/>
    <mergeCell ref="AK40:AM43"/>
    <mergeCell ref="AN40:AP40"/>
    <mergeCell ref="AQ40:AS40"/>
    <mergeCell ref="Y42:AD43"/>
    <mergeCell ref="AE42:AJ42"/>
    <mergeCell ref="A44:B47"/>
    <mergeCell ref="C44:F45"/>
    <mergeCell ref="G44:J45"/>
    <mergeCell ref="K44:Q45"/>
    <mergeCell ref="R44:T45"/>
    <mergeCell ref="U44:V45"/>
    <mergeCell ref="AT44:AV45"/>
    <mergeCell ref="AE45:AJ45"/>
    <mergeCell ref="AN45:AP45"/>
    <mergeCell ref="AQ45:AS45"/>
    <mergeCell ref="C46:F47"/>
    <mergeCell ref="G46:J47"/>
    <mergeCell ref="K46:Q47"/>
    <mergeCell ref="R46:T47"/>
    <mergeCell ref="U46:V47"/>
    <mergeCell ref="W46:X47"/>
    <mergeCell ref="W44:X45"/>
    <mergeCell ref="Y44:AD45"/>
    <mergeCell ref="AT46:AV47"/>
    <mergeCell ref="AE47:AJ47"/>
    <mergeCell ref="AN47:AP47"/>
    <mergeCell ref="AQ47:AS47"/>
    <mergeCell ref="AN42:AP42"/>
    <mergeCell ref="AQ42:AS42"/>
    <mergeCell ref="AT42:AV43"/>
    <mergeCell ref="AE43:AJ43"/>
    <mergeCell ref="AN43:AP43"/>
    <mergeCell ref="AQ43:AS43"/>
    <mergeCell ref="AQ48:AS48"/>
    <mergeCell ref="Y50:AD51"/>
    <mergeCell ref="AE50:AJ50"/>
    <mergeCell ref="AE44:AJ44"/>
    <mergeCell ref="AK44:AM47"/>
    <mergeCell ref="AN44:AP44"/>
    <mergeCell ref="AQ44:AS44"/>
    <mergeCell ref="Y46:AD47"/>
    <mergeCell ref="AE46:AJ46"/>
    <mergeCell ref="AN46:AP46"/>
    <mergeCell ref="AQ46:AS46"/>
    <mergeCell ref="AQ50:AS50"/>
    <mergeCell ref="AT50:AV51"/>
    <mergeCell ref="AQ51:AS51"/>
    <mergeCell ref="AT48:AV49"/>
    <mergeCell ref="AQ49:AS49"/>
    <mergeCell ref="W50:X51"/>
    <mergeCell ref="W48:X49"/>
    <mergeCell ref="Y48:AD49"/>
    <mergeCell ref="AE48:AJ48"/>
    <mergeCell ref="AK48:AM51"/>
    <mergeCell ref="AN48:AP48"/>
    <mergeCell ref="AN50:AP50"/>
    <mergeCell ref="AE51:AJ51"/>
    <mergeCell ref="AN51:AP51"/>
    <mergeCell ref="AE49:AJ49"/>
    <mergeCell ref="AN49:AP49"/>
    <mergeCell ref="A52:B55"/>
    <mergeCell ref="C52:F53"/>
    <mergeCell ref="G52:J53"/>
    <mergeCell ref="K52:Q53"/>
    <mergeCell ref="R52:T53"/>
    <mergeCell ref="U52:V53"/>
    <mergeCell ref="A48:B51"/>
    <mergeCell ref="C48:F49"/>
    <mergeCell ref="G48:J49"/>
    <mergeCell ref="K48:Q49"/>
    <mergeCell ref="R48:T49"/>
    <mergeCell ref="U48:V49"/>
    <mergeCell ref="C50:F51"/>
    <mergeCell ref="G50:J51"/>
    <mergeCell ref="K50:Q51"/>
    <mergeCell ref="R50:T51"/>
    <mergeCell ref="U50:V51"/>
    <mergeCell ref="A56:B59"/>
    <mergeCell ref="C56:F57"/>
    <mergeCell ref="G56:J57"/>
    <mergeCell ref="K56:Q57"/>
    <mergeCell ref="R56:T57"/>
    <mergeCell ref="U56:V57"/>
    <mergeCell ref="AT52:AV53"/>
    <mergeCell ref="AE53:AJ53"/>
    <mergeCell ref="AN53:AP53"/>
    <mergeCell ref="AQ53:AS53"/>
    <mergeCell ref="C54:F55"/>
    <mergeCell ref="G54:J55"/>
    <mergeCell ref="K54:Q55"/>
    <mergeCell ref="R54:T55"/>
    <mergeCell ref="U54:V55"/>
    <mergeCell ref="W54:X55"/>
    <mergeCell ref="W52:X53"/>
    <mergeCell ref="Y52:AD53"/>
    <mergeCell ref="AE52:AJ52"/>
    <mergeCell ref="AK52:AM55"/>
    <mergeCell ref="AN52:AP52"/>
    <mergeCell ref="AQ52:AS52"/>
    <mergeCell ref="Y54:AD55"/>
    <mergeCell ref="AE54:AJ54"/>
    <mergeCell ref="AN58:AP58"/>
    <mergeCell ref="AQ58:AS58"/>
    <mergeCell ref="AT54:AV55"/>
    <mergeCell ref="AE55:AJ55"/>
    <mergeCell ref="AN55:AP55"/>
    <mergeCell ref="AQ55:AS55"/>
    <mergeCell ref="AN54:AP54"/>
    <mergeCell ref="AQ54:AS54"/>
    <mergeCell ref="AT58:AV59"/>
    <mergeCell ref="AE59:AJ59"/>
    <mergeCell ref="AN59:AP59"/>
    <mergeCell ref="AQ59:AS59"/>
    <mergeCell ref="B61:AS61"/>
    <mergeCell ref="AH12:AM12"/>
    <mergeCell ref="AH13:AM13"/>
    <mergeCell ref="AN12:AP12"/>
    <mergeCell ref="AN13:AP13"/>
    <mergeCell ref="AQ12:AS12"/>
    <mergeCell ref="AT56:AV57"/>
    <mergeCell ref="AE57:AJ57"/>
    <mergeCell ref="AN57:AP57"/>
    <mergeCell ref="AQ57:AS57"/>
    <mergeCell ref="C58:F59"/>
    <mergeCell ref="G58:J59"/>
    <mergeCell ref="K58:Q59"/>
    <mergeCell ref="R58:T59"/>
    <mergeCell ref="U58:V59"/>
    <mergeCell ref="W58:X59"/>
    <mergeCell ref="W56:X57"/>
    <mergeCell ref="Y56:AD57"/>
    <mergeCell ref="AE56:AJ56"/>
    <mergeCell ref="AK56:AM59"/>
    <mergeCell ref="AN56:AP56"/>
    <mergeCell ref="AQ56:AS56"/>
    <mergeCell ref="Y58:AD59"/>
    <mergeCell ref="AE58:AJ58"/>
  </mergeCells>
  <phoneticPr fontId="2" type="noConversion"/>
  <printOptions horizontalCentered="1" verticalCentered="1"/>
  <pageMargins left="0.35433070866141736" right="0.35433070866141736" top="0.47244094488188981" bottom="0.39370078740157483" header="0.31496062992125984" footer="0.31496062992125984"/>
  <pageSetup paperSize="9" orientation="portrait" verticalDpi="0" r:id="rId1"/>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30"/>
  <sheetViews>
    <sheetView showGridLines="0" workbookViewId="0">
      <selection activeCell="B18" sqref="B18"/>
    </sheetView>
  </sheetViews>
  <sheetFormatPr defaultRowHeight="13.5" x14ac:dyDescent="0.15"/>
  <cols>
    <col min="2" max="2" width="61" customWidth="1"/>
  </cols>
  <sheetData>
    <row r="1" spans="1:2" x14ac:dyDescent="0.15">
      <c r="A1" t="s">
        <v>171</v>
      </c>
    </row>
    <row r="2" spans="1:2" x14ac:dyDescent="0.15">
      <c r="A2" t="s">
        <v>172</v>
      </c>
    </row>
    <row r="3" spans="1:2" x14ac:dyDescent="0.15">
      <c r="A3" s="68" t="s">
        <v>164</v>
      </c>
      <c r="B3" s="68" t="s">
        <v>165</v>
      </c>
    </row>
    <row r="4" spans="1:2" x14ac:dyDescent="0.15">
      <c r="A4" s="68">
        <v>68</v>
      </c>
      <c r="B4" s="69" t="s">
        <v>166</v>
      </c>
    </row>
    <row r="5" spans="1:2" x14ac:dyDescent="0.15">
      <c r="A5" s="68">
        <v>69</v>
      </c>
      <c r="B5" s="69" t="s">
        <v>167</v>
      </c>
    </row>
    <row r="6" spans="1:2" x14ac:dyDescent="0.15">
      <c r="A6" s="68">
        <v>63</v>
      </c>
      <c r="B6" s="69" t="s">
        <v>168</v>
      </c>
    </row>
    <row r="7" spans="1:2" x14ac:dyDescent="0.15">
      <c r="A7" s="68">
        <v>60</v>
      </c>
      <c r="B7" s="69" t="s">
        <v>169</v>
      </c>
    </row>
    <row r="8" spans="1:2" x14ac:dyDescent="0.15">
      <c r="A8" s="68">
        <v>76</v>
      </c>
      <c r="B8" s="69" t="s">
        <v>170</v>
      </c>
    </row>
    <row r="9" spans="1:2" ht="33.75" x14ac:dyDescent="0.15">
      <c r="A9" s="68">
        <v>71</v>
      </c>
      <c r="B9" s="69" t="s">
        <v>173</v>
      </c>
    </row>
    <row r="10" spans="1:2" ht="45" x14ac:dyDescent="0.15">
      <c r="A10" s="68">
        <v>72</v>
      </c>
      <c r="B10" s="69" t="s">
        <v>174</v>
      </c>
    </row>
    <row r="11" spans="1:2" ht="22.5" x14ac:dyDescent="0.15">
      <c r="A11" s="68">
        <v>73</v>
      </c>
      <c r="B11" s="69" t="s">
        <v>175</v>
      </c>
    </row>
    <row r="12" spans="1:2" ht="22.5" x14ac:dyDescent="0.15">
      <c r="A12" s="68">
        <v>74</v>
      </c>
      <c r="B12" s="69" t="s">
        <v>176</v>
      </c>
    </row>
    <row r="13" spans="1:2" ht="45" x14ac:dyDescent="0.15">
      <c r="A13" s="644">
        <v>75</v>
      </c>
      <c r="B13" s="70" t="s">
        <v>177</v>
      </c>
    </row>
    <row r="14" spans="1:2" x14ac:dyDescent="0.15">
      <c r="A14" s="645"/>
      <c r="B14" s="71" t="s">
        <v>178</v>
      </c>
    </row>
    <row r="15" spans="1:2" x14ac:dyDescent="0.15">
      <c r="A15" s="645"/>
      <c r="B15" s="71" t="s">
        <v>179</v>
      </c>
    </row>
    <row r="16" spans="1:2" x14ac:dyDescent="0.15">
      <c r="A16" s="645"/>
      <c r="B16" s="71" t="s">
        <v>180</v>
      </c>
    </row>
    <row r="17" spans="1:2" x14ac:dyDescent="0.15">
      <c r="A17" s="646"/>
      <c r="B17" s="72" t="s">
        <v>181</v>
      </c>
    </row>
    <row r="18" spans="1:2" ht="22.5" x14ac:dyDescent="0.15">
      <c r="A18" s="644">
        <v>76</v>
      </c>
      <c r="B18" s="70" t="s">
        <v>182</v>
      </c>
    </row>
    <row r="19" spans="1:2" x14ac:dyDescent="0.15">
      <c r="A19" s="645"/>
      <c r="B19" s="71" t="s">
        <v>183</v>
      </c>
    </row>
    <row r="20" spans="1:2" ht="22.5" x14ac:dyDescent="0.15">
      <c r="A20" s="645"/>
      <c r="B20" s="71" t="s">
        <v>186</v>
      </c>
    </row>
    <row r="21" spans="1:2" ht="33.75" x14ac:dyDescent="0.15">
      <c r="A21" s="645"/>
      <c r="B21" s="71" t="s">
        <v>187</v>
      </c>
    </row>
    <row r="22" spans="1:2" ht="22.5" x14ac:dyDescent="0.15">
      <c r="A22" s="645"/>
      <c r="B22" s="71" t="s">
        <v>188</v>
      </c>
    </row>
    <row r="23" spans="1:2" x14ac:dyDescent="0.15">
      <c r="A23" s="646"/>
      <c r="B23" s="72" t="s">
        <v>184</v>
      </c>
    </row>
    <row r="25" spans="1:2" x14ac:dyDescent="0.15">
      <c r="A25" t="s">
        <v>594</v>
      </c>
    </row>
    <row r="26" spans="1:2" x14ac:dyDescent="0.15">
      <c r="A26" t="s">
        <v>185</v>
      </c>
    </row>
    <row r="28" spans="1:2" x14ac:dyDescent="0.15">
      <c r="A28" t="s">
        <v>189</v>
      </c>
    </row>
    <row r="29" spans="1:2" x14ac:dyDescent="0.15">
      <c r="A29" t="s">
        <v>190</v>
      </c>
    </row>
    <row r="30" spans="1:2" x14ac:dyDescent="0.15">
      <c r="A30" t="s">
        <v>191</v>
      </c>
    </row>
  </sheetData>
  <mergeCells count="2">
    <mergeCell ref="A13:A17"/>
    <mergeCell ref="A18:A23"/>
  </mergeCells>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34"/>
  <sheetViews>
    <sheetView showGridLines="0" tabSelected="1" workbookViewId="0">
      <pane ySplit="7" topLeftCell="A8" activePane="bottomLeft" state="frozen"/>
      <selection activeCell="F1" sqref="F1"/>
      <selection pane="bottomLeft" activeCell="I8" sqref="I8"/>
    </sheetView>
  </sheetViews>
  <sheetFormatPr defaultRowHeight="13.5" x14ac:dyDescent="0.15"/>
  <cols>
    <col min="1" max="1" width="4.75" bestFit="1" customWidth="1"/>
    <col min="3" max="3" width="15.5" customWidth="1"/>
    <col min="4" max="4" width="7.875" customWidth="1"/>
    <col min="5" max="5" width="9.375" customWidth="1"/>
    <col min="6" max="7" width="11.5" customWidth="1"/>
    <col min="8" max="8" width="4.75" customWidth="1"/>
    <col min="9" max="9" width="12.375" customWidth="1"/>
    <col min="10" max="12" width="14.25" customWidth="1"/>
    <col min="13" max="13" width="7.5" customWidth="1"/>
    <col min="14" max="14" width="10.125" bestFit="1" customWidth="1"/>
    <col min="15" max="15" width="11" bestFit="1" customWidth="1"/>
    <col min="16" max="16" width="10.125" bestFit="1" customWidth="1"/>
    <col min="17" max="17" width="12.75" customWidth="1"/>
    <col min="19" max="19" width="17.25" customWidth="1"/>
    <col min="20" max="20" width="10.125" bestFit="1" customWidth="1"/>
    <col min="22" max="22" width="15" customWidth="1"/>
    <col min="23" max="23" width="28.375" customWidth="1"/>
    <col min="25" max="26" width="21.875" customWidth="1"/>
    <col min="30" max="30" width="11.625" bestFit="1" customWidth="1"/>
    <col min="31" max="31" width="16.125" bestFit="1" customWidth="1"/>
    <col min="33" max="33" width="10.5" bestFit="1" customWidth="1"/>
    <col min="35" max="35" width="9.75" bestFit="1" customWidth="1"/>
    <col min="38" max="38" width="12.5" bestFit="1" customWidth="1"/>
  </cols>
  <sheetData>
    <row r="1" spans="1:38" ht="27" x14ac:dyDescent="0.15">
      <c r="A1" s="297" t="s">
        <v>553</v>
      </c>
      <c r="B1" s="297"/>
      <c r="C1" s="297"/>
      <c r="D1" s="297"/>
      <c r="E1" s="297"/>
      <c r="F1" s="297"/>
      <c r="G1" s="297"/>
      <c r="H1" s="297"/>
      <c r="I1" s="297"/>
      <c r="L1" s="222" t="s">
        <v>587</v>
      </c>
    </row>
    <row r="2" spans="1:38" x14ac:dyDescent="0.15">
      <c r="A2" s="101" t="s">
        <v>517</v>
      </c>
      <c r="P2" s="293" t="s">
        <v>531</v>
      </c>
      <c r="Q2" s="293"/>
    </row>
    <row r="3" spans="1:38" ht="20.25" customHeight="1" x14ac:dyDescent="0.15">
      <c r="A3" s="286" t="s">
        <v>518</v>
      </c>
      <c r="B3" s="284"/>
      <c r="C3" s="227" t="s">
        <v>586</v>
      </c>
      <c r="D3" s="224" t="s">
        <v>519</v>
      </c>
      <c r="E3" s="287" t="s">
        <v>585</v>
      </c>
      <c r="F3" s="288"/>
      <c r="G3" s="225" t="s">
        <v>520</v>
      </c>
      <c r="H3" s="281">
        <f>G8</f>
        <v>44377</v>
      </c>
      <c r="I3" s="281"/>
      <c r="N3" s="159">
        <v>1</v>
      </c>
      <c r="P3" s="181">
        <f>IF(10-MOD(MID(C4,1,1)*1+MID(C4,2,1)*3+MID(C4,3,1)*7+MID(C4,4,1)*1+MID(C4,5,1)*3+MID(C4,6,1)*7+MID(C4,7,1)*1+MID(C4,8,1)*3+INT((MID(C4,9,1)*5)/10)+MOD(MID(C4,9,1)*5,10),10)=10,0,10-MOD(MID(C4,1,1)*1+MID(C4,2,1)*3+MID(C4,3,1)*7+MID(C4,4,1)*1+MID(C4,5,1)*3+MID(C4,6,1)*7+MID(C4,7,1)*1+MID(C4,8,1)*3+INT((MID(C4,9,1)*5)/10)+MOD(MID(C4,9,1)*5,10),10))</f>
        <v>7</v>
      </c>
      <c r="Q3" s="176" t="str">
        <f>IF(INT(MID(C4,10,1))=P3,"OK","사업자오류")</f>
        <v>OK</v>
      </c>
      <c r="R3" s="181">
        <v>1</v>
      </c>
    </row>
    <row r="4" spans="1:38" ht="20.25" customHeight="1" x14ac:dyDescent="0.15">
      <c r="A4" s="284" t="s">
        <v>112</v>
      </c>
      <c r="B4" s="285"/>
      <c r="C4" s="226">
        <v>3128512347</v>
      </c>
      <c r="D4" s="223" t="s">
        <v>530</v>
      </c>
      <c r="E4" s="289" t="s">
        <v>584</v>
      </c>
      <c r="F4" s="290"/>
      <c r="G4" s="290"/>
      <c r="H4" s="290"/>
      <c r="I4" s="290"/>
      <c r="J4" s="290"/>
      <c r="K4" s="290"/>
      <c r="L4" s="290"/>
      <c r="M4" s="291"/>
    </row>
    <row r="5" spans="1:38" x14ac:dyDescent="0.15">
      <c r="D5" s="238" t="s">
        <v>601</v>
      </c>
      <c r="N5" s="228" t="s">
        <v>588</v>
      </c>
      <c r="W5">
        <f>100-8.8</f>
        <v>91.2</v>
      </c>
    </row>
    <row r="6" spans="1:38" ht="18" customHeight="1" x14ac:dyDescent="0.15">
      <c r="A6" s="286" t="s">
        <v>509</v>
      </c>
      <c r="B6" s="286" t="s">
        <v>510</v>
      </c>
      <c r="C6" s="286" t="s">
        <v>76</v>
      </c>
      <c r="D6" s="286" t="s">
        <v>213</v>
      </c>
      <c r="E6" s="286"/>
      <c r="F6" s="282" t="s">
        <v>516</v>
      </c>
      <c r="G6" s="282" t="s">
        <v>515</v>
      </c>
      <c r="H6" s="282" t="s">
        <v>528</v>
      </c>
      <c r="I6" s="286" t="s">
        <v>399</v>
      </c>
      <c r="J6" s="296" t="s">
        <v>527</v>
      </c>
      <c r="K6" s="209" t="s">
        <v>565</v>
      </c>
      <c r="L6" s="301" t="s">
        <v>566</v>
      </c>
      <c r="M6" s="185" t="s">
        <v>512</v>
      </c>
      <c r="N6" s="286" t="s">
        <v>404</v>
      </c>
      <c r="O6" s="286" t="s">
        <v>405</v>
      </c>
      <c r="P6" s="286" t="s">
        <v>513</v>
      </c>
      <c r="Q6" s="294" t="s">
        <v>604</v>
      </c>
      <c r="S6" s="292" t="s">
        <v>521</v>
      </c>
      <c r="T6" s="298" t="s">
        <v>406</v>
      </c>
      <c r="V6" s="204" t="s">
        <v>554</v>
      </c>
      <c r="W6" s="204" t="s">
        <v>554</v>
      </c>
      <c r="X6" s="279" t="s">
        <v>526</v>
      </c>
      <c r="Y6" s="280" t="s">
        <v>508</v>
      </c>
      <c r="AA6" s="170" t="s">
        <v>507</v>
      </c>
      <c r="AB6" s="170"/>
      <c r="AC6" s="170"/>
      <c r="AD6" s="170"/>
      <c r="AE6" s="170"/>
      <c r="AF6" s="170"/>
      <c r="AG6" s="170"/>
      <c r="AH6" s="170"/>
      <c r="AI6" s="170"/>
      <c r="AJ6" s="170"/>
      <c r="AK6" s="170"/>
      <c r="AL6" s="170"/>
    </row>
    <row r="7" spans="1:38" s="175" customFormat="1" ht="18" customHeight="1" thickBot="1" x14ac:dyDescent="0.2">
      <c r="A7" s="286"/>
      <c r="B7" s="286"/>
      <c r="C7" s="286"/>
      <c r="D7" s="208" t="s">
        <v>567</v>
      </c>
      <c r="E7" s="185" t="s">
        <v>511</v>
      </c>
      <c r="F7" s="283"/>
      <c r="G7" s="283"/>
      <c r="H7" s="283"/>
      <c r="I7" s="282"/>
      <c r="J7" s="286"/>
      <c r="K7" s="214">
        <v>0.6</v>
      </c>
      <c r="L7" s="302"/>
      <c r="M7" s="179">
        <v>0.2</v>
      </c>
      <c r="N7" s="286"/>
      <c r="O7" s="286"/>
      <c r="P7" s="286"/>
      <c r="Q7" s="295"/>
      <c r="S7" s="293"/>
      <c r="T7" s="299"/>
      <c r="V7" s="180" t="s">
        <v>525</v>
      </c>
      <c r="W7" s="180" t="s">
        <v>524</v>
      </c>
      <c r="X7" s="280"/>
      <c r="Y7" s="280"/>
      <c r="Z7"/>
      <c r="AA7" s="171" t="s">
        <v>448</v>
      </c>
      <c r="AB7" s="171" t="s">
        <v>449</v>
      </c>
      <c r="AC7" s="171" t="s">
        <v>450</v>
      </c>
      <c r="AD7" s="171" t="s">
        <v>451</v>
      </c>
      <c r="AE7" s="171" t="s">
        <v>452</v>
      </c>
      <c r="AF7" s="171" t="s">
        <v>453</v>
      </c>
      <c r="AG7" s="171" t="s">
        <v>454</v>
      </c>
      <c r="AH7" s="171" t="s">
        <v>455</v>
      </c>
      <c r="AI7" s="171" t="s">
        <v>456</v>
      </c>
      <c r="AJ7" s="171" t="s">
        <v>457</v>
      </c>
      <c r="AK7" s="171" t="s">
        <v>458</v>
      </c>
      <c r="AL7" s="171" t="s">
        <v>459</v>
      </c>
    </row>
    <row r="8" spans="1:38" ht="23.25" customHeight="1" thickBot="1" x14ac:dyDescent="0.2">
      <c r="A8" s="197">
        <v>1</v>
      </c>
      <c r="B8" s="183" t="s">
        <v>529</v>
      </c>
      <c r="C8" s="184">
        <v>7310241234564</v>
      </c>
      <c r="D8" s="183">
        <v>76</v>
      </c>
      <c r="E8" s="198" t="str">
        <f t="shared" ref="E8:E27" si="0">IF(D8="","",VLOOKUP(D8,종목,2))</f>
        <v>계약의 위약 또는 해약으로 인하여 받는 위약금과 배상금 중 주택입주지체상금(이하 "주택입주지체상금"이라고 함)</v>
      </c>
      <c r="F8" s="188">
        <v>44348</v>
      </c>
      <c r="G8" s="230">
        <f>IF(F8="","",CHOOSE(R3,EOMONTH(F8,0),EOMONTH(F8,0)+5,EOMONTH(F8,0)+10,EOMONTH(F8,0)+15,EOMONTH(F8,0)+20))</f>
        <v>44377</v>
      </c>
      <c r="H8" s="272" t="str">
        <f>TEXT(G8,"aaa")</f>
        <v>수</v>
      </c>
      <c r="I8" s="274">
        <v>400000</v>
      </c>
      <c r="J8" s="273">
        <f t="shared" ref="J8:J27" si="1">IF(OR($N$3=1,I8&lt;=125000),I8,TRUNC(I8/91.2%,-1))</f>
        <v>400000</v>
      </c>
      <c r="K8" s="192">
        <f>J8*$K$7</f>
        <v>240000</v>
      </c>
      <c r="L8" s="192">
        <f>J8-K8</f>
        <v>160000</v>
      </c>
      <c r="M8" s="193">
        <f>IF(L8&lt;=50000,0%,$M$7)</f>
        <v>0.2</v>
      </c>
      <c r="N8" s="194">
        <f>IF(L8&gt;50000,TRUNC(L8*M8,-1),0)</f>
        <v>32000</v>
      </c>
      <c r="O8" s="194">
        <f>TRUNC(N8*10%,-1)</f>
        <v>3200</v>
      </c>
      <c r="P8" s="195">
        <f>SUM(N8:O8)</f>
        <v>35200</v>
      </c>
      <c r="Q8" s="275">
        <f>J8-P8</f>
        <v>364800</v>
      </c>
      <c r="R8">
        <f>Q8/I8</f>
        <v>0.91200000000000003</v>
      </c>
      <c r="S8" s="178">
        <f t="shared" ref="S8:S27" si="2">IF($N$3=2,J8-(Q8-I8),0)</f>
        <v>0</v>
      </c>
      <c r="T8" s="217">
        <f t="shared" ref="T8:T27" si="3">IF($N$3=2,S8-J8,0)</f>
        <v>0</v>
      </c>
      <c r="V8" s="123"/>
      <c r="W8" s="123"/>
      <c r="X8" s="123"/>
      <c r="Y8" s="123"/>
      <c r="AA8" s="172">
        <f>IF(LEN(CLEAN(C8))=10,IF(AND(VALUE(MID(C8,4,1))&gt;=1,VALUE(MID(C8,4,1))&lt;=4),MOD(11-MOD(0*2+0*3+0*4+MID(C8,1,1)*5+MID(C8,2,1)*6+MID(C8,3,1)*7+MID(C8,4,1)*8+MID(C8,5,1)*9+MID(C8,6,1)*2+MID(C8,7,1)*3+MID(C8,8,1)*4+MID(C8,9,1)*5,11),10),IF(AND(VALUE(MID(C8,4,1))&gt;=5,VALUE(MID(C8,4,1))&lt;=8),MOD(11-MOD(0*2+0*3+0*4+MID(C8,1,1)*5+MID(C8,2,1)*6+MID(C8,3,1)*7+MID(C8,4,1)*8+MID(C8,5,1)*9+MID(C8,6,1)*2+MID(C8,7,1)*3+MID(C8,8,1)*4+MID(C8,9,1)*5,11),10),"오류")),IF(LEN(CLEAN(C8))=11,IF(AND(VALUE(MID(C8,5,1))&gt;=1,VALUE(MID(C8,5,1))&lt;=4),MOD(11-MOD(0*2+0*3+MID(C8,1,1)*4+MID(C8,2,1)*5+MID(C8,3,1)*6+MID(C8,4,1)*7+MID(C8,5,1)*8+MID(C8,6,1)*9+MID(C8,7,1)*2+MID(C8,8,1)*3+MID(C8,9,1)*4+MID(C8,10,1)*5,11),10),IF(AND(VALUE(MID(C8,5,1))&gt;=5,VALUE(MID(C8,5,1))&lt;=8),MOD(11-MOD(0*2+0*3+MID(C8,1,1)*4+MID(C8,2,1)*5+MID(C8,3,1)*6+MID(C8,4,1)*7+MID(C8,5,1)*8+MID(C8,6,1)*9+MID(C8,7,1)*2+MID(C8,8,1)*3+MID(C8,9,1)*4+MID(C8,10,1)*5,11),10),"오류")),IF(LEN(CLEAN(C8))=12,IF(AND(VALUE(MID(C8,6,1))&gt;=1,VALUE(MID(C8,6,1))&lt;=4),MOD(11-MOD(0*2+MID(C8,1,1)*3+MID(C8,2,1)*4+MID(C8,3,1)*5+MID(C8,4,1)*6+MID(C8,5,1)*7+MID(C8,6,1)*8+MID(C8,7,1)*9+MID(C8,8,1)*2+MID(C8,9,1)*3+MID(C8,10,1)*4+MID(C8,11,1)*5,11),10),IF(AND(VALUE(MID(C8,7,1))&gt;=5,VALUE(MID(C8,7,1))&lt;=8),MOD(11-MOD(0*2+MID(C8,1,1)*3+MID(C8,2,1)*4+MID(C8,3,1)*5+MID(C8,4,1)*6+MID(C8,5,1)*7+MID(C8,6,1)*8+MID(C8,7,1)*9+MID(C8,8,1)*2+MID(C8,9,1)*3+MID(C8,10,1)*4+MID(C8,11,1)*5,11),10),"오류")),IF(AND(VALUE(MID(C8,7,1))&gt;=1,VALUE(MID(C8,7,1))&lt;=4),MOD(11-MOD(MID(C8,1,1)*2+MID(C8,2,1)*3+MID(C8,3,1)*4+MID(C8,4,1)*5+MID(C8,5,1)*6+MID(C8,6,1)*7+MID(C8,7,1)*8+MID(C8,8,1)*9+MID(C8,9,1)*2+MID(C8,10,1)*3+MID(C8,11,1)*4+MID(C8,12,1)*5,11),10),IF(AND(VALUE(MID(C8,7,1))&gt;=5,VALUE(MID(C8,7,1))&lt;=8),IF(LEN(CLEAN(C8))=12,MOD(MOD(11-MOD(0*2+MID(C8,1,1)*3+MID(C8,2,1)*4+MID(C8,3,1)*5+MID(C8,4,1)*6+MID(C8,5,1)*7+MID(C8,6,1)*8+MID(C8,7,1)*9+MID(C8,8,1)*2+MID(C8,9,1)*3+MID(C8,10,1)*4+MID(C8,11,1)*5,11),10)+2,10),MOD(MOD(11-MOD(MID(C8,1,1)*2+MID(C8,2,1)*3+MID(C8,3,1)*4+MID(C8,4,1)*5+MID(C8,5,1)*6+MID(C8,6,1)*7+MID(C8,7,1)*8+MID(C8,8,1)*9+MID(C8,9,1)*2+MID(C8,10,1)*3+MID(C8,11,1)*4+MID(C8,12,1)*5,11),10)+2,10)))))))</f>
        <v>4</v>
      </c>
      <c r="AB8" s="172" t="str">
        <f>IF(INT(RIGHT(C8,1))=AA8,"OK","주민오류")</f>
        <v>OK</v>
      </c>
      <c r="AC8" s="173">
        <f ca="1">DATEDIF(IF(OR(MID(C8,LEN(CLEAN(C8))-6,1)&lt;="2",MID(C8,LEN(CLEAN(C8))-6,1)="5",MID(C8,LEN(CLEAN(C8))-6,1)="6"),DATE(MID(C8,1,2),MID(C8,3,2),MID(C8,5,2)),CHOOSE(14-LEN(CLEAN(C8)), DATE(MID(C8,1,2)+100,MID(C8,3,2),MID(C8,5,2)), DATE(MID(C8,1,1)+100,MID(C8,2,2),MID(C8,4,2)),DATE(2000,MID(C8,1,2),MID(C8,3,2)),DATE(2000,MID(C8,1,1),MID(C8,2,2)))),TODAY(),"y")</f>
        <v>47</v>
      </c>
      <c r="AD8" s="174">
        <f ca="1">TODAY()</f>
        <v>44387</v>
      </c>
      <c r="AE8" s="173">
        <f ca="1">DATEDIF(IF(OR(MID(C8,LEN(CLEAN(C8))-6,1)&lt;="2",MID(C8,LEN(CLEAN(C8))-6,1)="5",MID(C8,LEN(CLEAN(C8))-6,1)="6"),DATE(MID(C8,1,2),MID(C8,3,2),MID(C8,5,2)),CHOOSE(14-LEN(CLEAN(C8)), DATE(MID(C8,1,2)+100,MID(C8,3,2),MID(C8,5,2)), DATE(MID(C8,1,1)+100,MID(C8,2,2),MID(C8,4,2)),DATE(2000,MID(C8,1,2),MID(C8,3,2)),DATE(2000,MID(C8,1,1),MID(C8,2,2)))),AD8,"y")</f>
        <v>47</v>
      </c>
      <c r="AF8" s="172" t="str">
        <f>CHOOSE(14-LEN(CLEAN(C8)),CHOOSE(MID(C8,7,1),"남","여","남","여","남","여","남","여","남","여"),CHOOSE(MID(C8,6,1),"남","여","남","여","남","여","남","여","남","여"),CHOOSE(MID(C8,5,1),"남","여","남","여","남","여","남","여","남","여"),CHOOSE(MID(C8,4,1),"남","여","남","여","남","여","남","여","남","여"),CHOOSE(MID(C8,3,1),"남","여","남","여","남","여","남","여","남","여"))</f>
        <v>남</v>
      </c>
      <c r="AG8" s="172" t="str">
        <f>CHOOSE(14-LEN(CLEAN(C8)),MID(C8,7,1),MID(C8,6,1),MID(C8,5,1),MID(C8,4,1))</f>
        <v>1</v>
      </c>
      <c r="AH8" s="172" t="str">
        <f>CHOOSE(AG8,"내국인","내국인","내국인","내국인","외국인","외국인","외국인","외국인")</f>
        <v>내국인</v>
      </c>
      <c r="AI8" s="172" t="str">
        <f>IF(AH8="외국인","고용허가체크","")</f>
        <v/>
      </c>
      <c r="AJ8" s="172">
        <f>IF(LEN(CLEAN(C8))=12,MOD(MID(C8,7,1)*10+MID(C8,8,1),2),MOD(MID(C8,8,1)*10+MID(C8,9,1),2))</f>
        <v>1</v>
      </c>
      <c r="AK8" s="172" t="str">
        <f>IF(AJ8=0,"OK","")</f>
        <v/>
      </c>
      <c r="AL8" s="172">
        <f>LEN(CLEAN(C8))</f>
        <v>13</v>
      </c>
    </row>
    <row r="9" spans="1:38" ht="23.25" customHeight="1" x14ac:dyDescent="0.15">
      <c r="A9" s="197">
        <f>A8+1</f>
        <v>2</v>
      </c>
      <c r="B9" s="183" t="s">
        <v>532</v>
      </c>
      <c r="C9" s="184">
        <v>6502061234567</v>
      </c>
      <c r="D9" s="200">
        <f>IF(B9="","",$D$8)</f>
        <v>76</v>
      </c>
      <c r="E9" s="198" t="str">
        <f t="shared" si="0"/>
        <v>계약의 위약 또는 해약으로 인하여 받는 위약금과 배상금 중 주택입주지체상금(이하 "주택입주지체상금"이라고 함)</v>
      </c>
      <c r="F9" s="211">
        <f>IF(B9="","",$F$8)</f>
        <v>44348</v>
      </c>
      <c r="G9" s="231">
        <f>IF(B9="","",$G$8)</f>
        <v>44377</v>
      </c>
      <c r="H9" s="199" t="str">
        <f t="shared" ref="H9:H27" si="4">TEXT(G9,"aaa")</f>
        <v>수</v>
      </c>
      <c r="I9" s="248">
        <v>4600000</v>
      </c>
      <c r="J9" s="192">
        <f t="shared" si="1"/>
        <v>4600000</v>
      </c>
      <c r="K9" s="192">
        <f t="shared" ref="K9:K27" si="5">J9*$K$7</f>
        <v>2760000</v>
      </c>
      <c r="L9" s="192">
        <f t="shared" ref="L9:L28" si="6">J9-K9</f>
        <v>1840000</v>
      </c>
      <c r="M9" s="193">
        <f t="shared" ref="M9:M27" si="7">IF(L9&lt;=50000,0%,$M$7)</f>
        <v>0.2</v>
      </c>
      <c r="N9" s="194">
        <f t="shared" ref="N9:N27" si="8">IF(L9&gt;50000,TRUNC(L9*M9,-1),0)</f>
        <v>368000</v>
      </c>
      <c r="O9" s="194">
        <f t="shared" ref="O9:O27" si="9">TRUNC(N9*10%,-1)</f>
        <v>36800</v>
      </c>
      <c r="P9" s="195">
        <f t="shared" ref="P9:P27" si="10">SUM(N9:O9)</f>
        <v>404800</v>
      </c>
      <c r="Q9" s="275">
        <f t="shared" ref="Q9:Q27" si="11">J9-P9</f>
        <v>4195200</v>
      </c>
      <c r="S9" s="178">
        <f t="shared" si="2"/>
        <v>0</v>
      </c>
      <c r="T9" s="217">
        <f t="shared" si="3"/>
        <v>0</v>
      </c>
      <c r="V9" s="123"/>
      <c r="W9" s="123"/>
      <c r="X9" s="123"/>
      <c r="Y9" s="123"/>
      <c r="AA9" s="172">
        <f t="shared" ref="AA9:AA27" si="12">IF(LEN(CLEAN(C9))=10,IF(AND(VALUE(MID(C9,4,1))&gt;=1,VALUE(MID(C9,4,1))&lt;=4),MOD(11-MOD(0*2+0*3+0*4+MID(C9,1,1)*5+MID(C9,2,1)*6+MID(C9,3,1)*7+MID(C9,4,1)*8+MID(C9,5,1)*9+MID(C9,6,1)*2+MID(C9,7,1)*3+MID(C9,8,1)*4+MID(C9,9,1)*5,11),10),IF(AND(VALUE(MID(C9,4,1))&gt;=5,VALUE(MID(C9,4,1))&lt;=8),MOD(11-MOD(0*2+0*3+0*4+MID(C9,1,1)*5+MID(C9,2,1)*6+MID(C9,3,1)*7+MID(C9,4,1)*8+MID(C9,5,1)*9+MID(C9,6,1)*2+MID(C9,7,1)*3+MID(C9,8,1)*4+MID(C9,9,1)*5,11),10),"오류")),IF(LEN(CLEAN(C9))=11,IF(AND(VALUE(MID(C9,5,1))&gt;=1,VALUE(MID(C9,5,1))&lt;=4),MOD(11-MOD(0*2+0*3+MID(C9,1,1)*4+MID(C9,2,1)*5+MID(C9,3,1)*6+MID(C9,4,1)*7+MID(C9,5,1)*8+MID(C9,6,1)*9+MID(C9,7,1)*2+MID(C9,8,1)*3+MID(C9,9,1)*4+MID(C9,10,1)*5,11),10),IF(AND(VALUE(MID(C9,5,1))&gt;=5,VALUE(MID(C9,5,1))&lt;=8),MOD(11-MOD(0*2+0*3+MID(C9,1,1)*4+MID(C9,2,1)*5+MID(C9,3,1)*6+MID(C9,4,1)*7+MID(C9,5,1)*8+MID(C9,6,1)*9+MID(C9,7,1)*2+MID(C9,8,1)*3+MID(C9,9,1)*4+MID(C9,10,1)*5,11),10),"오류")),IF(LEN(CLEAN(C9))=12,IF(AND(VALUE(MID(C9,6,1))&gt;=1,VALUE(MID(C9,6,1))&lt;=4),MOD(11-MOD(0*2+MID(C9,1,1)*3+MID(C9,2,1)*4+MID(C9,3,1)*5+MID(C9,4,1)*6+MID(C9,5,1)*7+MID(C9,6,1)*8+MID(C9,7,1)*9+MID(C9,8,1)*2+MID(C9,9,1)*3+MID(C9,10,1)*4+MID(C9,11,1)*5,11),10),IF(AND(VALUE(MID(C9,7,1))&gt;=5,VALUE(MID(C9,7,1))&lt;=8),MOD(11-MOD(0*2+MID(C9,1,1)*3+MID(C9,2,1)*4+MID(C9,3,1)*5+MID(C9,4,1)*6+MID(C9,5,1)*7+MID(C9,6,1)*8+MID(C9,7,1)*9+MID(C9,8,1)*2+MID(C9,9,1)*3+MID(C9,10,1)*4+MID(C9,11,1)*5,11),10),"오류")),IF(AND(VALUE(MID(C9,7,1))&gt;=1,VALUE(MID(C9,7,1))&lt;=4),MOD(11-MOD(MID(C9,1,1)*2+MID(C9,2,1)*3+MID(C9,3,1)*4+MID(C9,4,1)*5+MID(C9,5,1)*6+MID(C9,6,1)*7+MID(C9,7,1)*8+MID(C9,8,1)*9+MID(C9,9,1)*2+MID(C9,10,1)*3+MID(C9,11,1)*4+MID(C9,12,1)*5,11),10),IF(AND(VALUE(MID(C9,7,1))&gt;=5,VALUE(MID(C9,7,1))&lt;=8),IF(LEN(CLEAN(C9))=12,MOD(MOD(11-MOD(0*2+MID(C9,1,1)*3+MID(C9,2,1)*4+MID(C9,3,1)*5+MID(C9,4,1)*6+MID(C9,5,1)*7+MID(C9,6,1)*8+MID(C9,7,1)*9+MID(C9,8,1)*2+MID(C9,9,1)*3+MID(C9,10,1)*4+MID(C9,11,1)*5,11),10)+2,10),MOD(MOD(11-MOD(MID(C9,1,1)*2+MID(C9,2,1)*3+MID(C9,3,1)*4+MID(C9,4,1)*5+MID(C9,5,1)*6+MID(C9,6,1)*7+MID(C9,7,1)*8+MID(C9,8,1)*9+MID(C9,9,1)*2+MID(C9,10,1)*3+MID(C9,11,1)*4+MID(C9,12,1)*5,11),10)+2,10)))))))</f>
        <v>3</v>
      </c>
      <c r="AB9" s="172" t="str">
        <f t="shared" ref="AB9:AB27" si="13">IF(INT(RIGHT(C9,1))=AA9,"OK","주민오류")</f>
        <v>주민오류</v>
      </c>
      <c r="AC9" s="173">
        <f t="shared" ref="AC9:AC27" ca="1" si="14">DATEDIF(IF(OR(MID(C9,LEN(CLEAN(C9))-6,1)&lt;="2",MID(C9,LEN(CLEAN(C9))-6,1)="5",MID(C9,LEN(CLEAN(C9))-6,1)="6"),DATE(MID(C9,1,2),MID(C9,3,2),MID(C9,5,2)),CHOOSE(14-LEN(CLEAN(C9)), DATE(MID(C9,1,2)+100,MID(C9,3,2),MID(C9,5,2)), DATE(MID(C9,1,1)+100,MID(C9,2,2),MID(C9,4,2)),DATE(2000,MID(C9,1,2),MID(C9,3,2)),DATE(2000,MID(C9,1,1),MID(C9,2,2)))),TODAY(),"y")</f>
        <v>56</v>
      </c>
      <c r="AD9" s="174">
        <f t="shared" ref="AD9:AD27" ca="1" si="15">TODAY()</f>
        <v>44387</v>
      </c>
      <c r="AE9" s="173">
        <f t="shared" ref="AE9:AE27" ca="1" si="16">DATEDIF(IF(OR(MID(C9,LEN(CLEAN(C9))-6,1)&lt;="2",MID(C9,LEN(CLEAN(C9))-6,1)="5",MID(C9,LEN(CLEAN(C9))-6,1)="6"),DATE(MID(C9,1,2),MID(C9,3,2),MID(C9,5,2)),CHOOSE(14-LEN(CLEAN(C9)), DATE(MID(C9,1,2)+100,MID(C9,3,2),MID(C9,5,2)), DATE(MID(C9,1,1)+100,MID(C9,2,2),MID(C9,4,2)),DATE(2000,MID(C9,1,2),MID(C9,3,2)),DATE(2000,MID(C9,1,1),MID(C9,2,2)))),AD9,"y")</f>
        <v>56</v>
      </c>
      <c r="AF9" s="172" t="str">
        <f t="shared" ref="AF9:AF27" si="17">CHOOSE(14-LEN(CLEAN(C9)),CHOOSE(MID(C9,7,1),"남","여","남","여","남","여","남","여","남","여"),CHOOSE(MID(C9,6,1),"남","여","남","여","남","여","남","여","남","여"),CHOOSE(MID(C9,5,1),"남","여","남","여","남","여","남","여","남","여"),CHOOSE(MID(C9,4,1),"남","여","남","여","남","여","남","여","남","여"),CHOOSE(MID(C9,3,1),"남","여","남","여","남","여","남","여","남","여"))</f>
        <v>남</v>
      </c>
      <c r="AG9" s="172" t="str">
        <f t="shared" ref="AG9:AG27" si="18">CHOOSE(14-LEN(CLEAN(C9)),MID(C9,7,1),MID(C9,6,1),MID(C9,5,1),MID(C9,4,1))</f>
        <v>1</v>
      </c>
      <c r="AH9" s="172" t="str">
        <f t="shared" ref="AH9:AH27" si="19">CHOOSE(AG9,"내국인","내국인","내국인","내국인","외국인","외국인","외국인","외국인")</f>
        <v>내국인</v>
      </c>
      <c r="AI9" s="172" t="str">
        <f t="shared" ref="AI9:AI27" si="20">IF(AH9="외국인","고용허가체크","")</f>
        <v/>
      </c>
      <c r="AJ9" s="172">
        <f t="shared" ref="AJ9:AJ27" si="21">IF(LEN(CLEAN(C9))=12,MOD(MID(C9,7,1)*10+MID(C9,8,1),2),MOD(MID(C9,8,1)*10+MID(C9,9,1),2))</f>
        <v>1</v>
      </c>
      <c r="AK9" s="172" t="str">
        <f t="shared" ref="AK9:AK27" si="22">IF(AJ9=0,"OK","")</f>
        <v/>
      </c>
      <c r="AL9" s="172">
        <f t="shared" ref="AL9:AL27" si="23">LEN(CLEAN(C9))</f>
        <v>13</v>
      </c>
    </row>
    <row r="10" spans="1:38" ht="23.25" customHeight="1" x14ac:dyDescent="0.15">
      <c r="A10" s="197">
        <f t="shared" ref="A10:A27" si="24">A9+1</f>
        <v>3</v>
      </c>
      <c r="B10" s="183" t="s">
        <v>533</v>
      </c>
      <c r="C10" s="184">
        <v>6705202123456</v>
      </c>
      <c r="D10" s="200">
        <f t="shared" ref="D10:D27" si="25">IF(B10="","",$D$8)</f>
        <v>76</v>
      </c>
      <c r="E10" s="198" t="str">
        <f t="shared" si="0"/>
        <v>계약의 위약 또는 해약으로 인하여 받는 위약금과 배상금 중 주택입주지체상금(이하 "주택입주지체상금"이라고 함)</v>
      </c>
      <c r="F10" s="211">
        <f t="shared" ref="F10:F27" si="26">IF(B10="","",$F$8)</f>
        <v>44348</v>
      </c>
      <c r="G10" s="231">
        <f t="shared" ref="G10:G27" si="27">IF(B10="","",$G$8)</f>
        <v>44377</v>
      </c>
      <c r="H10" s="199" t="str">
        <f t="shared" si="4"/>
        <v>수</v>
      </c>
      <c r="I10" s="191">
        <v>4600000</v>
      </c>
      <c r="J10" s="192">
        <f t="shared" si="1"/>
        <v>4600000</v>
      </c>
      <c r="K10" s="192">
        <f t="shared" si="5"/>
        <v>2760000</v>
      </c>
      <c r="L10" s="192">
        <f t="shared" si="6"/>
        <v>1840000</v>
      </c>
      <c r="M10" s="193">
        <f t="shared" si="7"/>
        <v>0.2</v>
      </c>
      <c r="N10" s="194">
        <f t="shared" si="8"/>
        <v>368000</v>
      </c>
      <c r="O10" s="194">
        <f t="shared" si="9"/>
        <v>36800</v>
      </c>
      <c r="P10" s="195">
        <f t="shared" si="10"/>
        <v>404800</v>
      </c>
      <c r="Q10" s="275">
        <f t="shared" si="11"/>
        <v>4195200</v>
      </c>
      <c r="S10" s="178">
        <f t="shared" si="2"/>
        <v>0</v>
      </c>
      <c r="T10" s="217">
        <f t="shared" si="3"/>
        <v>0</v>
      </c>
      <c r="V10" s="123"/>
      <c r="W10" s="123"/>
      <c r="X10" s="123"/>
      <c r="Y10" s="123"/>
      <c r="AA10" s="172">
        <f t="shared" si="12"/>
        <v>5</v>
      </c>
      <c r="AB10" s="172" t="str">
        <f t="shared" si="13"/>
        <v>주민오류</v>
      </c>
      <c r="AC10" s="173">
        <f t="shared" ca="1" si="14"/>
        <v>54</v>
      </c>
      <c r="AD10" s="174">
        <f t="shared" ca="1" si="15"/>
        <v>44387</v>
      </c>
      <c r="AE10" s="173">
        <f t="shared" ca="1" si="16"/>
        <v>54</v>
      </c>
      <c r="AF10" s="172" t="str">
        <f t="shared" si="17"/>
        <v>여</v>
      </c>
      <c r="AG10" s="172" t="str">
        <f t="shared" si="18"/>
        <v>2</v>
      </c>
      <c r="AH10" s="172" t="str">
        <f t="shared" si="19"/>
        <v>내국인</v>
      </c>
      <c r="AI10" s="172" t="str">
        <f t="shared" si="20"/>
        <v/>
      </c>
      <c r="AJ10" s="172">
        <f t="shared" si="21"/>
        <v>0</v>
      </c>
      <c r="AK10" s="172" t="str">
        <f t="shared" si="22"/>
        <v>OK</v>
      </c>
      <c r="AL10" s="172">
        <f t="shared" si="23"/>
        <v>13</v>
      </c>
    </row>
    <row r="11" spans="1:38" ht="23.25" customHeight="1" x14ac:dyDescent="0.15">
      <c r="A11" s="197">
        <f t="shared" si="24"/>
        <v>4</v>
      </c>
      <c r="B11" s="183" t="s">
        <v>534</v>
      </c>
      <c r="C11" s="184">
        <v>6905176123456</v>
      </c>
      <c r="D11" s="200">
        <f t="shared" si="25"/>
        <v>76</v>
      </c>
      <c r="E11" s="198" t="str">
        <f t="shared" si="0"/>
        <v>계약의 위약 또는 해약으로 인하여 받는 위약금과 배상금 중 주택입주지체상금(이하 "주택입주지체상금"이라고 함)</v>
      </c>
      <c r="F11" s="211">
        <f t="shared" si="26"/>
        <v>44348</v>
      </c>
      <c r="G11" s="231">
        <f t="shared" si="27"/>
        <v>44377</v>
      </c>
      <c r="H11" s="199" t="str">
        <f t="shared" si="4"/>
        <v>수</v>
      </c>
      <c r="I11" s="191">
        <v>4600000</v>
      </c>
      <c r="J11" s="192">
        <f t="shared" si="1"/>
        <v>4600000</v>
      </c>
      <c r="K11" s="192">
        <f t="shared" si="5"/>
        <v>2760000</v>
      </c>
      <c r="L11" s="192">
        <f t="shared" si="6"/>
        <v>1840000</v>
      </c>
      <c r="M11" s="193">
        <f t="shared" si="7"/>
        <v>0.2</v>
      </c>
      <c r="N11" s="194">
        <f t="shared" si="8"/>
        <v>368000</v>
      </c>
      <c r="O11" s="194">
        <f t="shared" si="9"/>
        <v>36800</v>
      </c>
      <c r="P11" s="195">
        <f t="shared" si="10"/>
        <v>404800</v>
      </c>
      <c r="Q11" s="275">
        <f t="shared" si="11"/>
        <v>4195200</v>
      </c>
      <c r="S11" s="178">
        <f t="shared" si="2"/>
        <v>0</v>
      </c>
      <c r="T11" s="217">
        <f t="shared" si="3"/>
        <v>0</v>
      </c>
      <c r="V11" s="123"/>
      <c r="W11" s="123"/>
      <c r="X11" s="123"/>
      <c r="Y11" s="123"/>
      <c r="AA11" s="172">
        <f t="shared" si="12"/>
        <v>3</v>
      </c>
      <c r="AB11" s="172" t="str">
        <f t="shared" si="13"/>
        <v>주민오류</v>
      </c>
      <c r="AC11" s="173">
        <f t="shared" ca="1" si="14"/>
        <v>52</v>
      </c>
      <c r="AD11" s="174">
        <f t="shared" ca="1" si="15"/>
        <v>44387</v>
      </c>
      <c r="AE11" s="173">
        <f t="shared" ca="1" si="16"/>
        <v>52</v>
      </c>
      <c r="AF11" s="172" t="str">
        <f t="shared" si="17"/>
        <v>여</v>
      </c>
      <c r="AG11" s="172" t="str">
        <f t="shared" si="18"/>
        <v>6</v>
      </c>
      <c r="AH11" s="172" t="str">
        <f t="shared" si="19"/>
        <v>외국인</v>
      </c>
      <c r="AI11" s="172" t="str">
        <f t="shared" si="20"/>
        <v>고용허가체크</v>
      </c>
      <c r="AJ11" s="172">
        <f t="shared" si="21"/>
        <v>0</v>
      </c>
      <c r="AK11" s="172" t="str">
        <f t="shared" si="22"/>
        <v>OK</v>
      </c>
      <c r="AL11" s="172">
        <f t="shared" si="23"/>
        <v>13</v>
      </c>
    </row>
    <row r="12" spans="1:38" ht="23.25" customHeight="1" x14ac:dyDescent="0.15">
      <c r="A12" s="197">
        <f t="shared" si="24"/>
        <v>5</v>
      </c>
      <c r="B12" s="183" t="s">
        <v>535</v>
      </c>
      <c r="C12" s="184">
        <v>7012021234567</v>
      </c>
      <c r="D12" s="200">
        <f t="shared" si="25"/>
        <v>76</v>
      </c>
      <c r="E12" s="198" t="str">
        <f t="shared" si="0"/>
        <v>계약의 위약 또는 해약으로 인하여 받는 위약금과 배상금 중 주택입주지체상금(이하 "주택입주지체상금"이라고 함)</v>
      </c>
      <c r="F12" s="211">
        <f t="shared" si="26"/>
        <v>44348</v>
      </c>
      <c r="G12" s="231">
        <f t="shared" si="27"/>
        <v>44377</v>
      </c>
      <c r="H12" s="199" t="str">
        <f t="shared" si="4"/>
        <v>수</v>
      </c>
      <c r="I12" s="191">
        <v>4000000</v>
      </c>
      <c r="J12" s="192">
        <f t="shared" si="1"/>
        <v>4000000</v>
      </c>
      <c r="K12" s="192">
        <f t="shared" si="5"/>
        <v>2400000</v>
      </c>
      <c r="L12" s="192">
        <f t="shared" si="6"/>
        <v>1600000</v>
      </c>
      <c r="M12" s="193">
        <f t="shared" si="7"/>
        <v>0.2</v>
      </c>
      <c r="N12" s="194">
        <f t="shared" si="8"/>
        <v>320000</v>
      </c>
      <c r="O12" s="194">
        <f t="shared" si="9"/>
        <v>32000</v>
      </c>
      <c r="P12" s="195">
        <f t="shared" si="10"/>
        <v>352000</v>
      </c>
      <c r="Q12" s="275">
        <f t="shared" si="11"/>
        <v>3648000</v>
      </c>
      <c r="S12" s="178">
        <f t="shared" si="2"/>
        <v>0</v>
      </c>
      <c r="T12" s="217">
        <f t="shared" si="3"/>
        <v>0</v>
      </c>
      <c r="V12" s="123"/>
      <c r="W12" s="123"/>
      <c r="X12" s="123"/>
      <c r="Y12" s="123"/>
      <c r="AA12" s="172">
        <f t="shared" si="12"/>
        <v>7</v>
      </c>
      <c r="AB12" s="172" t="str">
        <f t="shared" si="13"/>
        <v>OK</v>
      </c>
      <c r="AC12" s="173">
        <f t="shared" ca="1" si="14"/>
        <v>50</v>
      </c>
      <c r="AD12" s="174">
        <f t="shared" ca="1" si="15"/>
        <v>44387</v>
      </c>
      <c r="AE12" s="173">
        <f t="shared" ca="1" si="16"/>
        <v>50</v>
      </c>
      <c r="AF12" s="172" t="str">
        <f t="shared" si="17"/>
        <v>남</v>
      </c>
      <c r="AG12" s="172" t="str">
        <f t="shared" si="18"/>
        <v>1</v>
      </c>
      <c r="AH12" s="172" t="str">
        <f t="shared" si="19"/>
        <v>내국인</v>
      </c>
      <c r="AI12" s="172" t="str">
        <f t="shared" si="20"/>
        <v/>
      </c>
      <c r="AJ12" s="172">
        <f t="shared" si="21"/>
        <v>1</v>
      </c>
      <c r="AK12" s="172" t="str">
        <f t="shared" si="22"/>
        <v/>
      </c>
      <c r="AL12" s="172">
        <f t="shared" si="23"/>
        <v>13</v>
      </c>
    </row>
    <row r="13" spans="1:38" ht="23.25" customHeight="1" x14ac:dyDescent="0.15">
      <c r="A13" s="197">
        <f t="shared" si="24"/>
        <v>6</v>
      </c>
      <c r="B13" s="183" t="s">
        <v>536</v>
      </c>
      <c r="C13" s="184">
        <v>6711071234567</v>
      </c>
      <c r="D13" s="200">
        <f t="shared" si="25"/>
        <v>76</v>
      </c>
      <c r="E13" s="198" t="str">
        <f t="shared" si="0"/>
        <v>계약의 위약 또는 해약으로 인하여 받는 위약금과 배상금 중 주택입주지체상금(이하 "주택입주지체상금"이라고 함)</v>
      </c>
      <c r="F13" s="211">
        <f t="shared" si="26"/>
        <v>44348</v>
      </c>
      <c r="G13" s="231">
        <f t="shared" si="27"/>
        <v>44377</v>
      </c>
      <c r="H13" s="199" t="str">
        <f t="shared" si="4"/>
        <v>수</v>
      </c>
      <c r="I13" s="191">
        <v>4200000</v>
      </c>
      <c r="J13" s="192">
        <f t="shared" si="1"/>
        <v>4200000</v>
      </c>
      <c r="K13" s="192">
        <f t="shared" si="5"/>
        <v>2520000</v>
      </c>
      <c r="L13" s="192">
        <f t="shared" si="6"/>
        <v>1680000</v>
      </c>
      <c r="M13" s="193">
        <f t="shared" si="7"/>
        <v>0.2</v>
      </c>
      <c r="N13" s="194">
        <f t="shared" si="8"/>
        <v>336000</v>
      </c>
      <c r="O13" s="194">
        <f t="shared" si="9"/>
        <v>33600</v>
      </c>
      <c r="P13" s="195">
        <f t="shared" si="10"/>
        <v>369600</v>
      </c>
      <c r="Q13" s="275">
        <f t="shared" si="11"/>
        <v>3830400</v>
      </c>
      <c r="S13" s="178">
        <f t="shared" si="2"/>
        <v>0</v>
      </c>
      <c r="T13" s="217">
        <f t="shared" si="3"/>
        <v>0</v>
      </c>
      <c r="V13" s="123"/>
      <c r="W13" s="123"/>
      <c r="X13" s="123"/>
      <c r="Y13" s="123"/>
      <c r="AA13" s="172">
        <f t="shared" si="12"/>
        <v>2</v>
      </c>
      <c r="AB13" s="172" t="str">
        <f t="shared" si="13"/>
        <v>주민오류</v>
      </c>
      <c r="AC13" s="173">
        <f t="shared" ca="1" si="14"/>
        <v>53</v>
      </c>
      <c r="AD13" s="174">
        <f t="shared" ca="1" si="15"/>
        <v>44387</v>
      </c>
      <c r="AE13" s="173">
        <f t="shared" ca="1" si="16"/>
        <v>53</v>
      </c>
      <c r="AF13" s="172" t="str">
        <f t="shared" si="17"/>
        <v>남</v>
      </c>
      <c r="AG13" s="172" t="str">
        <f t="shared" si="18"/>
        <v>1</v>
      </c>
      <c r="AH13" s="172" t="str">
        <f t="shared" si="19"/>
        <v>내국인</v>
      </c>
      <c r="AI13" s="172" t="str">
        <f t="shared" si="20"/>
        <v/>
      </c>
      <c r="AJ13" s="172">
        <f t="shared" si="21"/>
        <v>1</v>
      </c>
      <c r="AK13" s="172" t="str">
        <f t="shared" si="22"/>
        <v/>
      </c>
      <c r="AL13" s="172">
        <f t="shared" si="23"/>
        <v>13</v>
      </c>
    </row>
    <row r="14" spans="1:38" ht="23.25" customHeight="1" x14ac:dyDescent="0.15">
      <c r="A14" s="197">
        <f t="shared" si="24"/>
        <v>7</v>
      </c>
      <c r="B14" s="183" t="s">
        <v>537</v>
      </c>
      <c r="C14" s="184">
        <v>7003072123456</v>
      </c>
      <c r="D14" s="200">
        <f t="shared" si="25"/>
        <v>76</v>
      </c>
      <c r="E14" s="198" t="str">
        <f t="shared" si="0"/>
        <v>계약의 위약 또는 해약으로 인하여 받는 위약금과 배상금 중 주택입주지체상금(이하 "주택입주지체상금"이라고 함)</v>
      </c>
      <c r="F14" s="211">
        <f t="shared" si="26"/>
        <v>44348</v>
      </c>
      <c r="G14" s="231">
        <f t="shared" si="27"/>
        <v>44377</v>
      </c>
      <c r="H14" s="199" t="str">
        <f t="shared" si="4"/>
        <v>수</v>
      </c>
      <c r="I14" s="191">
        <v>3600000</v>
      </c>
      <c r="J14" s="192">
        <f t="shared" si="1"/>
        <v>3600000</v>
      </c>
      <c r="K14" s="192">
        <f t="shared" si="5"/>
        <v>2160000</v>
      </c>
      <c r="L14" s="192">
        <f t="shared" si="6"/>
        <v>1440000</v>
      </c>
      <c r="M14" s="193">
        <f t="shared" si="7"/>
        <v>0.2</v>
      </c>
      <c r="N14" s="194">
        <f t="shared" si="8"/>
        <v>288000</v>
      </c>
      <c r="O14" s="194">
        <f t="shared" si="9"/>
        <v>28800</v>
      </c>
      <c r="P14" s="195">
        <f t="shared" si="10"/>
        <v>316800</v>
      </c>
      <c r="Q14" s="275">
        <f t="shared" si="11"/>
        <v>3283200</v>
      </c>
      <c r="S14" s="178">
        <f t="shared" si="2"/>
        <v>0</v>
      </c>
      <c r="T14" s="217">
        <f t="shared" si="3"/>
        <v>0</v>
      </c>
      <c r="V14" s="123"/>
      <c r="W14" s="123"/>
      <c r="X14" s="123"/>
      <c r="Y14" s="123"/>
      <c r="AA14" s="172">
        <f t="shared" si="12"/>
        <v>8</v>
      </c>
      <c r="AB14" s="172" t="str">
        <f t="shared" si="13"/>
        <v>주민오류</v>
      </c>
      <c r="AC14" s="173">
        <f t="shared" ca="1" si="14"/>
        <v>51</v>
      </c>
      <c r="AD14" s="174">
        <f t="shared" ca="1" si="15"/>
        <v>44387</v>
      </c>
      <c r="AE14" s="173">
        <f t="shared" ca="1" si="16"/>
        <v>51</v>
      </c>
      <c r="AF14" s="172" t="str">
        <f t="shared" si="17"/>
        <v>여</v>
      </c>
      <c r="AG14" s="172" t="str">
        <f t="shared" si="18"/>
        <v>2</v>
      </c>
      <c r="AH14" s="172" t="str">
        <f t="shared" si="19"/>
        <v>내국인</v>
      </c>
      <c r="AI14" s="172" t="str">
        <f t="shared" si="20"/>
        <v/>
      </c>
      <c r="AJ14" s="172">
        <f t="shared" si="21"/>
        <v>0</v>
      </c>
      <c r="AK14" s="172" t="str">
        <f t="shared" si="22"/>
        <v>OK</v>
      </c>
      <c r="AL14" s="172">
        <f t="shared" si="23"/>
        <v>13</v>
      </c>
    </row>
    <row r="15" spans="1:38" ht="23.25" customHeight="1" x14ac:dyDescent="0.15">
      <c r="A15" s="197">
        <f t="shared" si="24"/>
        <v>8</v>
      </c>
      <c r="B15" s="183" t="s">
        <v>538</v>
      </c>
      <c r="C15" s="184">
        <v>7309111234567</v>
      </c>
      <c r="D15" s="200">
        <f t="shared" si="25"/>
        <v>76</v>
      </c>
      <c r="E15" s="198" t="str">
        <f t="shared" si="0"/>
        <v>계약의 위약 또는 해약으로 인하여 받는 위약금과 배상금 중 주택입주지체상금(이하 "주택입주지체상금"이라고 함)</v>
      </c>
      <c r="F15" s="211">
        <f t="shared" si="26"/>
        <v>44348</v>
      </c>
      <c r="G15" s="231">
        <f t="shared" si="27"/>
        <v>44377</v>
      </c>
      <c r="H15" s="199" t="str">
        <f t="shared" si="4"/>
        <v>수</v>
      </c>
      <c r="I15" s="191">
        <v>4600000</v>
      </c>
      <c r="J15" s="192">
        <f t="shared" si="1"/>
        <v>4600000</v>
      </c>
      <c r="K15" s="192">
        <f t="shared" si="5"/>
        <v>2760000</v>
      </c>
      <c r="L15" s="192">
        <f t="shared" si="6"/>
        <v>1840000</v>
      </c>
      <c r="M15" s="193">
        <f t="shared" si="7"/>
        <v>0.2</v>
      </c>
      <c r="N15" s="194">
        <f t="shared" si="8"/>
        <v>368000</v>
      </c>
      <c r="O15" s="194">
        <f t="shared" si="9"/>
        <v>36800</v>
      </c>
      <c r="P15" s="195">
        <f t="shared" si="10"/>
        <v>404800</v>
      </c>
      <c r="Q15" s="275">
        <f t="shared" si="11"/>
        <v>4195200</v>
      </c>
      <c r="S15" s="178">
        <f t="shared" si="2"/>
        <v>0</v>
      </c>
      <c r="T15" s="217">
        <f t="shared" si="3"/>
        <v>0</v>
      </c>
      <c r="V15" s="123"/>
      <c r="W15" s="123"/>
      <c r="X15" s="123"/>
      <c r="Y15" s="123"/>
      <c r="AA15" s="172">
        <f t="shared" si="12"/>
        <v>1</v>
      </c>
      <c r="AB15" s="172" t="str">
        <f t="shared" si="13"/>
        <v>주민오류</v>
      </c>
      <c r="AC15" s="173">
        <f t="shared" ca="1" si="14"/>
        <v>47</v>
      </c>
      <c r="AD15" s="174">
        <f t="shared" ca="1" si="15"/>
        <v>44387</v>
      </c>
      <c r="AE15" s="173">
        <f t="shared" ca="1" si="16"/>
        <v>47</v>
      </c>
      <c r="AF15" s="172" t="str">
        <f t="shared" si="17"/>
        <v>남</v>
      </c>
      <c r="AG15" s="172" t="str">
        <f t="shared" si="18"/>
        <v>1</v>
      </c>
      <c r="AH15" s="172" t="str">
        <f t="shared" si="19"/>
        <v>내국인</v>
      </c>
      <c r="AI15" s="172" t="str">
        <f t="shared" si="20"/>
        <v/>
      </c>
      <c r="AJ15" s="172">
        <f t="shared" si="21"/>
        <v>1</v>
      </c>
      <c r="AK15" s="172" t="str">
        <f t="shared" si="22"/>
        <v/>
      </c>
      <c r="AL15" s="172">
        <f t="shared" si="23"/>
        <v>13</v>
      </c>
    </row>
    <row r="16" spans="1:38" ht="23.25" customHeight="1" x14ac:dyDescent="0.15">
      <c r="A16" s="197">
        <f t="shared" si="24"/>
        <v>9</v>
      </c>
      <c r="B16" s="183" t="s">
        <v>539</v>
      </c>
      <c r="C16" s="184">
        <v>7112071234567</v>
      </c>
      <c r="D16" s="200">
        <f t="shared" si="25"/>
        <v>76</v>
      </c>
      <c r="E16" s="198" t="str">
        <f t="shared" si="0"/>
        <v>계약의 위약 또는 해약으로 인하여 받는 위약금과 배상금 중 주택입주지체상금(이하 "주택입주지체상금"이라고 함)</v>
      </c>
      <c r="F16" s="211">
        <f t="shared" si="26"/>
        <v>44348</v>
      </c>
      <c r="G16" s="231">
        <f t="shared" si="27"/>
        <v>44377</v>
      </c>
      <c r="H16" s="199" t="str">
        <f t="shared" si="4"/>
        <v>수</v>
      </c>
      <c r="I16" s="191">
        <v>3600000</v>
      </c>
      <c r="J16" s="192">
        <f t="shared" si="1"/>
        <v>3600000</v>
      </c>
      <c r="K16" s="192">
        <f t="shared" si="5"/>
        <v>2160000</v>
      </c>
      <c r="L16" s="192">
        <f t="shared" si="6"/>
        <v>1440000</v>
      </c>
      <c r="M16" s="193">
        <f t="shared" si="7"/>
        <v>0.2</v>
      </c>
      <c r="N16" s="194">
        <f t="shared" si="8"/>
        <v>288000</v>
      </c>
      <c r="O16" s="194">
        <f t="shared" si="9"/>
        <v>28800</v>
      </c>
      <c r="P16" s="195">
        <f t="shared" si="10"/>
        <v>316800</v>
      </c>
      <c r="Q16" s="275">
        <f t="shared" si="11"/>
        <v>3283200</v>
      </c>
      <c r="S16" s="178">
        <f t="shared" si="2"/>
        <v>0</v>
      </c>
      <c r="T16" s="217">
        <f t="shared" si="3"/>
        <v>0</v>
      </c>
      <c r="V16" s="123"/>
      <c r="W16" s="123"/>
      <c r="X16" s="123"/>
      <c r="Y16" s="123"/>
      <c r="AA16" s="172">
        <f t="shared" si="12"/>
        <v>2</v>
      </c>
      <c r="AB16" s="172" t="str">
        <f t="shared" si="13"/>
        <v>주민오류</v>
      </c>
      <c r="AC16" s="173">
        <f t="shared" ca="1" si="14"/>
        <v>49</v>
      </c>
      <c r="AD16" s="174">
        <f t="shared" ca="1" si="15"/>
        <v>44387</v>
      </c>
      <c r="AE16" s="173">
        <f t="shared" ca="1" si="16"/>
        <v>49</v>
      </c>
      <c r="AF16" s="172" t="str">
        <f t="shared" si="17"/>
        <v>남</v>
      </c>
      <c r="AG16" s="172" t="str">
        <f t="shared" si="18"/>
        <v>1</v>
      </c>
      <c r="AH16" s="172" t="str">
        <f t="shared" si="19"/>
        <v>내국인</v>
      </c>
      <c r="AI16" s="172" t="str">
        <f t="shared" si="20"/>
        <v/>
      </c>
      <c r="AJ16" s="172">
        <f t="shared" si="21"/>
        <v>1</v>
      </c>
      <c r="AK16" s="172" t="str">
        <f t="shared" si="22"/>
        <v/>
      </c>
      <c r="AL16" s="172">
        <f t="shared" si="23"/>
        <v>13</v>
      </c>
    </row>
    <row r="17" spans="1:38" ht="23.25" customHeight="1" x14ac:dyDescent="0.15">
      <c r="A17" s="239">
        <f t="shared" si="24"/>
        <v>10</v>
      </c>
      <c r="B17" s="183" t="s">
        <v>540</v>
      </c>
      <c r="C17" s="184">
        <v>7309071234567</v>
      </c>
      <c r="D17" s="200">
        <f t="shared" si="25"/>
        <v>76</v>
      </c>
      <c r="E17" s="198" t="str">
        <f t="shared" si="0"/>
        <v>계약의 위약 또는 해약으로 인하여 받는 위약금과 배상금 중 주택입주지체상금(이하 "주택입주지체상금"이라고 함)</v>
      </c>
      <c r="F17" s="211">
        <f t="shared" si="26"/>
        <v>44348</v>
      </c>
      <c r="G17" s="231">
        <f t="shared" si="27"/>
        <v>44377</v>
      </c>
      <c r="H17" s="199" t="str">
        <f t="shared" si="4"/>
        <v>수</v>
      </c>
      <c r="I17" s="191">
        <v>3600000</v>
      </c>
      <c r="J17" s="192">
        <f t="shared" si="1"/>
        <v>3600000</v>
      </c>
      <c r="K17" s="192">
        <f t="shared" si="5"/>
        <v>2160000</v>
      </c>
      <c r="L17" s="192">
        <f t="shared" si="6"/>
        <v>1440000</v>
      </c>
      <c r="M17" s="193">
        <f t="shared" si="7"/>
        <v>0.2</v>
      </c>
      <c r="N17" s="194">
        <f t="shared" si="8"/>
        <v>288000</v>
      </c>
      <c r="O17" s="194">
        <f t="shared" si="9"/>
        <v>28800</v>
      </c>
      <c r="P17" s="195">
        <f t="shared" si="10"/>
        <v>316800</v>
      </c>
      <c r="Q17" s="275">
        <f t="shared" si="11"/>
        <v>3283200</v>
      </c>
      <c r="R17" s="255"/>
      <c r="S17" s="178">
        <f t="shared" si="2"/>
        <v>0</v>
      </c>
      <c r="T17" s="217">
        <f t="shared" si="3"/>
        <v>0</v>
      </c>
      <c r="V17" s="123"/>
      <c r="W17" s="123"/>
      <c r="X17" s="123"/>
      <c r="Y17" s="123"/>
      <c r="AA17" s="172">
        <f t="shared" si="12"/>
        <v>9</v>
      </c>
      <c r="AB17" s="172" t="str">
        <f t="shared" si="13"/>
        <v>주민오류</v>
      </c>
      <c r="AC17" s="173">
        <f t="shared" ca="1" si="14"/>
        <v>47</v>
      </c>
      <c r="AD17" s="174">
        <f t="shared" ca="1" si="15"/>
        <v>44387</v>
      </c>
      <c r="AE17" s="173">
        <f t="shared" ca="1" si="16"/>
        <v>47</v>
      </c>
      <c r="AF17" s="172" t="str">
        <f t="shared" si="17"/>
        <v>남</v>
      </c>
      <c r="AG17" s="172" t="str">
        <f t="shared" si="18"/>
        <v>1</v>
      </c>
      <c r="AH17" s="172" t="str">
        <f t="shared" si="19"/>
        <v>내국인</v>
      </c>
      <c r="AI17" s="172" t="str">
        <f t="shared" si="20"/>
        <v/>
      </c>
      <c r="AJ17" s="172">
        <f t="shared" si="21"/>
        <v>1</v>
      </c>
      <c r="AK17" s="172" t="str">
        <f t="shared" si="22"/>
        <v/>
      </c>
      <c r="AL17" s="172">
        <f t="shared" si="23"/>
        <v>13</v>
      </c>
    </row>
    <row r="18" spans="1:38" ht="23.25" customHeight="1" thickBot="1" x14ac:dyDescent="0.2">
      <c r="A18" s="256">
        <f t="shared" si="24"/>
        <v>11</v>
      </c>
      <c r="B18" s="257" t="s">
        <v>541</v>
      </c>
      <c r="C18" s="258">
        <v>6601182123456</v>
      </c>
      <c r="D18" s="259">
        <f t="shared" si="25"/>
        <v>76</v>
      </c>
      <c r="E18" s="260" t="str">
        <f t="shared" si="0"/>
        <v>계약의 위약 또는 해약으로 인하여 받는 위약금과 배상금 중 주택입주지체상금(이하 "주택입주지체상금"이라고 함)</v>
      </c>
      <c r="F18" s="261">
        <f t="shared" si="26"/>
        <v>44348</v>
      </c>
      <c r="G18" s="262">
        <f t="shared" si="27"/>
        <v>44377</v>
      </c>
      <c r="H18" s="263" t="str">
        <f t="shared" si="4"/>
        <v>수</v>
      </c>
      <c r="I18" s="264">
        <v>3600000</v>
      </c>
      <c r="J18" s="265">
        <f t="shared" si="1"/>
        <v>3600000</v>
      </c>
      <c r="K18" s="265">
        <f t="shared" si="5"/>
        <v>2160000</v>
      </c>
      <c r="L18" s="265">
        <f t="shared" si="6"/>
        <v>1440000</v>
      </c>
      <c r="M18" s="266">
        <f t="shared" si="7"/>
        <v>0.2</v>
      </c>
      <c r="N18" s="267">
        <f t="shared" si="8"/>
        <v>288000</v>
      </c>
      <c r="O18" s="267">
        <f t="shared" si="9"/>
        <v>28800</v>
      </c>
      <c r="P18" s="268">
        <f t="shared" si="10"/>
        <v>316800</v>
      </c>
      <c r="Q18" s="276">
        <f t="shared" si="11"/>
        <v>3283200</v>
      </c>
      <c r="R18" s="269"/>
      <c r="S18" s="270">
        <f t="shared" si="2"/>
        <v>0</v>
      </c>
      <c r="T18" s="271">
        <f t="shared" si="3"/>
        <v>0</v>
      </c>
      <c r="V18" s="123"/>
      <c r="W18" s="123"/>
      <c r="X18" s="123"/>
      <c r="Y18" s="123"/>
      <c r="AA18" s="172">
        <f t="shared" si="12"/>
        <v>1</v>
      </c>
      <c r="AB18" s="172" t="str">
        <f t="shared" si="13"/>
        <v>주민오류</v>
      </c>
      <c r="AC18" s="173">
        <f t="shared" ca="1" si="14"/>
        <v>55</v>
      </c>
      <c r="AD18" s="174">
        <f t="shared" ca="1" si="15"/>
        <v>44387</v>
      </c>
      <c r="AE18" s="173">
        <f t="shared" ca="1" si="16"/>
        <v>55</v>
      </c>
      <c r="AF18" s="172" t="str">
        <f t="shared" si="17"/>
        <v>여</v>
      </c>
      <c r="AG18" s="172" t="str">
        <f t="shared" si="18"/>
        <v>2</v>
      </c>
      <c r="AH18" s="172" t="str">
        <f t="shared" si="19"/>
        <v>내국인</v>
      </c>
      <c r="AI18" s="172" t="str">
        <f t="shared" si="20"/>
        <v/>
      </c>
      <c r="AJ18" s="172">
        <f t="shared" si="21"/>
        <v>0</v>
      </c>
      <c r="AK18" s="172" t="str">
        <f t="shared" si="22"/>
        <v>OK</v>
      </c>
      <c r="AL18" s="172">
        <f t="shared" si="23"/>
        <v>13</v>
      </c>
    </row>
    <row r="19" spans="1:38" ht="23.25" customHeight="1" x14ac:dyDescent="0.15">
      <c r="A19" s="240">
        <f t="shared" si="24"/>
        <v>12</v>
      </c>
      <c r="B19" s="241" t="s">
        <v>542</v>
      </c>
      <c r="C19" s="242">
        <v>6609251234567</v>
      </c>
      <c r="D19" s="243">
        <f t="shared" si="25"/>
        <v>76</v>
      </c>
      <c r="E19" s="244" t="str">
        <f t="shared" si="0"/>
        <v>계약의 위약 또는 해약으로 인하여 받는 위약금과 배상금 중 주택입주지체상금(이하 "주택입주지체상금"이라고 함)</v>
      </c>
      <c r="F19" s="245">
        <f t="shared" si="26"/>
        <v>44348</v>
      </c>
      <c r="G19" s="246">
        <f t="shared" si="27"/>
        <v>44377</v>
      </c>
      <c r="H19" s="247" t="str">
        <f t="shared" si="4"/>
        <v>수</v>
      </c>
      <c r="I19" s="248">
        <v>3200000</v>
      </c>
      <c r="J19" s="249">
        <f t="shared" si="1"/>
        <v>3200000</v>
      </c>
      <c r="K19" s="249">
        <f t="shared" si="5"/>
        <v>1920000</v>
      </c>
      <c r="L19" s="249">
        <f t="shared" si="6"/>
        <v>1280000</v>
      </c>
      <c r="M19" s="250">
        <f t="shared" si="7"/>
        <v>0.2</v>
      </c>
      <c r="N19" s="251">
        <f t="shared" si="8"/>
        <v>256000</v>
      </c>
      <c r="O19" s="251">
        <f t="shared" si="9"/>
        <v>25600</v>
      </c>
      <c r="P19" s="252">
        <f t="shared" si="10"/>
        <v>281600</v>
      </c>
      <c r="Q19" s="277">
        <f t="shared" si="11"/>
        <v>2918400</v>
      </c>
      <c r="S19" s="253">
        <f t="shared" si="2"/>
        <v>0</v>
      </c>
      <c r="T19" s="254">
        <f t="shared" si="3"/>
        <v>0</v>
      </c>
      <c r="V19" s="123"/>
      <c r="W19" s="123"/>
      <c r="X19" s="123"/>
      <c r="Y19" s="123"/>
      <c r="AA19" s="172">
        <f t="shared" si="12"/>
        <v>4</v>
      </c>
      <c r="AB19" s="172" t="str">
        <f t="shared" si="13"/>
        <v>주민오류</v>
      </c>
      <c r="AC19" s="173">
        <f t="shared" ca="1" si="14"/>
        <v>54</v>
      </c>
      <c r="AD19" s="174">
        <f t="shared" ca="1" si="15"/>
        <v>44387</v>
      </c>
      <c r="AE19" s="173">
        <f t="shared" ca="1" si="16"/>
        <v>54</v>
      </c>
      <c r="AF19" s="172" t="str">
        <f t="shared" si="17"/>
        <v>남</v>
      </c>
      <c r="AG19" s="172" t="str">
        <f t="shared" si="18"/>
        <v>1</v>
      </c>
      <c r="AH19" s="172" t="str">
        <f t="shared" si="19"/>
        <v>내국인</v>
      </c>
      <c r="AI19" s="172" t="str">
        <f t="shared" si="20"/>
        <v/>
      </c>
      <c r="AJ19" s="172">
        <f t="shared" si="21"/>
        <v>1</v>
      </c>
      <c r="AK19" s="172" t="str">
        <f t="shared" si="22"/>
        <v/>
      </c>
      <c r="AL19" s="172">
        <f t="shared" si="23"/>
        <v>13</v>
      </c>
    </row>
    <row r="20" spans="1:38" ht="23.25" customHeight="1" x14ac:dyDescent="0.15">
      <c r="A20" s="197">
        <f t="shared" si="24"/>
        <v>13</v>
      </c>
      <c r="B20" s="183" t="s">
        <v>543</v>
      </c>
      <c r="C20" s="184">
        <v>6405111234567</v>
      </c>
      <c r="D20" s="200">
        <f t="shared" si="25"/>
        <v>76</v>
      </c>
      <c r="E20" s="198" t="str">
        <f t="shared" si="0"/>
        <v>계약의 위약 또는 해약으로 인하여 받는 위약금과 배상금 중 주택입주지체상금(이하 "주택입주지체상금"이라고 함)</v>
      </c>
      <c r="F20" s="211">
        <f t="shared" si="26"/>
        <v>44348</v>
      </c>
      <c r="G20" s="231">
        <f t="shared" si="27"/>
        <v>44377</v>
      </c>
      <c r="H20" s="199" t="str">
        <f t="shared" si="4"/>
        <v>수</v>
      </c>
      <c r="I20" s="191">
        <v>3000000</v>
      </c>
      <c r="J20" s="192">
        <f t="shared" si="1"/>
        <v>3000000</v>
      </c>
      <c r="K20" s="192">
        <f t="shared" si="5"/>
        <v>1800000</v>
      </c>
      <c r="L20" s="192">
        <f t="shared" si="6"/>
        <v>1200000</v>
      </c>
      <c r="M20" s="193">
        <f t="shared" si="7"/>
        <v>0.2</v>
      </c>
      <c r="N20" s="194">
        <f t="shared" si="8"/>
        <v>240000</v>
      </c>
      <c r="O20" s="194">
        <f t="shared" si="9"/>
        <v>24000</v>
      </c>
      <c r="P20" s="195">
        <f t="shared" si="10"/>
        <v>264000</v>
      </c>
      <c r="Q20" s="275">
        <f t="shared" si="11"/>
        <v>2736000</v>
      </c>
      <c r="S20" s="178">
        <f t="shared" si="2"/>
        <v>0</v>
      </c>
      <c r="T20" s="217">
        <f t="shared" si="3"/>
        <v>0</v>
      </c>
      <c r="V20" s="123"/>
      <c r="W20" s="123"/>
      <c r="X20" s="123"/>
      <c r="Y20" s="123"/>
      <c r="AA20" s="172">
        <f t="shared" si="12"/>
        <v>9</v>
      </c>
      <c r="AB20" s="172" t="str">
        <f t="shared" si="13"/>
        <v>주민오류</v>
      </c>
      <c r="AC20" s="173">
        <f t="shared" ca="1" si="14"/>
        <v>57</v>
      </c>
      <c r="AD20" s="174">
        <f t="shared" ca="1" si="15"/>
        <v>44387</v>
      </c>
      <c r="AE20" s="173">
        <f t="shared" ca="1" si="16"/>
        <v>57</v>
      </c>
      <c r="AF20" s="172" t="str">
        <f t="shared" si="17"/>
        <v>남</v>
      </c>
      <c r="AG20" s="172" t="str">
        <f t="shared" si="18"/>
        <v>1</v>
      </c>
      <c r="AH20" s="172" t="str">
        <f t="shared" si="19"/>
        <v>내국인</v>
      </c>
      <c r="AI20" s="172" t="str">
        <f t="shared" si="20"/>
        <v/>
      </c>
      <c r="AJ20" s="172">
        <f t="shared" si="21"/>
        <v>1</v>
      </c>
      <c r="AK20" s="172" t="str">
        <f t="shared" si="22"/>
        <v/>
      </c>
      <c r="AL20" s="172">
        <f t="shared" si="23"/>
        <v>13</v>
      </c>
    </row>
    <row r="21" spans="1:38" ht="23.25" customHeight="1" x14ac:dyDescent="0.15">
      <c r="A21" s="197">
        <f t="shared" si="24"/>
        <v>14</v>
      </c>
      <c r="B21" s="183" t="s">
        <v>544</v>
      </c>
      <c r="C21" s="184">
        <v>6801276123456</v>
      </c>
      <c r="D21" s="200">
        <f t="shared" si="25"/>
        <v>76</v>
      </c>
      <c r="E21" s="198" t="str">
        <f t="shared" si="0"/>
        <v>계약의 위약 또는 해약으로 인하여 받는 위약금과 배상금 중 주택입주지체상금(이하 "주택입주지체상금"이라고 함)</v>
      </c>
      <c r="F21" s="211">
        <f t="shared" si="26"/>
        <v>44348</v>
      </c>
      <c r="G21" s="231">
        <f t="shared" si="27"/>
        <v>44377</v>
      </c>
      <c r="H21" s="199" t="str">
        <f t="shared" si="4"/>
        <v>수</v>
      </c>
      <c r="I21" s="191">
        <v>1500000</v>
      </c>
      <c r="J21" s="192">
        <f t="shared" si="1"/>
        <v>1500000</v>
      </c>
      <c r="K21" s="192">
        <f t="shared" si="5"/>
        <v>900000</v>
      </c>
      <c r="L21" s="192">
        <f t="shared" si="6"/>
        <v>600000</v>
      </c>
      <c r="M21" s="193">
        <f t="shared" si="7"/>
        <v>0.2</v>
      </c>
      <c r="N21" s="194">
        <f t="shared" si="8"/>
        <v>120000</v>
      </c>
      <c r="O21" s="194">
        <f t="shared" si="9"/>
        <v>12000</v>
      </c>
      <c r="P21" s="195">
        <f t="shared" si="10"/>
        <v>132000</v>
      </c>
      <c r="Q21" s="275">
        <f t="shared" si="11"/>
        <v>1368000</v>
      </c>
      <c r="S21" s="178">
        <f t="shared" si="2"/>
        <v>0</v>
      </c>
      <c r="T21" s="217">
        <f t="shared" si="3"/>
        <v>0</v>
      </c>
      <c r="V21" s="123"/>
      <c r="W21" s="123"/>
      <c r="X21" s="123"/>
      <c r="Y21" s="123"/>
      <c r="AA21" s="172">
        <f t="shared" si="12"/>
        <v>9</v>
      </c>
      <c r="AB21" s="172" t="str">
        <f t="shared" si="13"/>
        <v>주민오류</v>
      </c>
      <c r="AC21" s="173">
        <f t="shared" ca="1" si="14"/>
        <v>53</v>
      </c>
      <c r="AD21" s="174">
        <f t="shared" ca="1" si="15"/>
        <v>44387</v>
      </c>
      <c r="AE21" s="173">
        <f t="shared" ca="1" si="16"/>
        <v>53</v>
      </c>
      <c r="AF21" s="172" t="str">
        <f t="shared" si="17"/>
        <v>여</v>
      </c>
      <c r="AG21" s="172" t="str">
        <f t="shared" si="18"/>
        <v>6</v>
      </c>
      <c r="AH21" s="172" t="str">
        <f t="shared" si="19"/>
        <v>외국인</v>
      </c>
      <c r="AI21" s="172" t="str">
        <f t="shared" si="20"/>
        <v>고용허가체크</v>
      </c>
      <c r="AJ21" s="172">
        <f t="shared" si="21"/>
        <v>0</v>
      </c>
      <c r="AK21" s="172" t="str">
        <f t="shared" si="22"/>
        <v>OK</v>
      </c>
      <c r="AL21" s="172">
        <f t="shared" si="23"/>
        <v>13</v>
      </c>
    </row>
    <row r="22" spans="1:38" ht="23.25" customHeight="1" x14ac:dyDescent="0.15">
      <c r="A22" s="197">
        <f t="shared" si="24"/>
        <v>15</v>
      </c>
      <c r="B22" s="183" t="s">
        <v>545</v>
      </c>
      <c r="C22" s="184">
        <v>7606061234567</v>
      </c>
      <c r="D22" s="200">
        <f t="shared" si="25"/>
        <v>76</v>
      </c>
      <c r="E22" s="198" t="str">
        <f t="shared" si="0"/>
        <v>계약의 위약 또는 해약으로 인하여 받는 위약금과 배상금 중 주택입주지체상금(이하 "주택입주지체상금"이라고 함)</v>
      </c>
      <c r="F22" s="211">
        <f t="shared" si="26"/>
        <v>44348</v>
      </c>
      <c r="G22" s="231">
        <f t="shared" si="27"/>
        <v>44377</v>
      </c>
      <c r="H22" s="199" t="str">
        <f t="shared" si="4"/>
        <v>수</v>
      </c>
      <c r="I22" s="191">
        <v>3500000</v>
      </c>
      <c r="J22" s="192">
        <f t="shared" si="1"/>
        <v>3500000</v>
      </c>
      <c r="K22" s="192">
        <f t="shared" si="5"/>
        <v>2100000</v>
      </c>
      <c r="L22" s="192">
        <f t="shared" si="6"/>
        <v>1400000</v>
      </c>
      <c r="M22" s="193">
        <f t="shared" si="7"/>
        <v>0.2</v>
      </c>
      <c r="N22" s="194">
        <f t="shared" si="8"/>
        <v>280000</v>
      </c>
      <c r="O22" s="194">
        <f t="shared" si="9"/>
        <v>28000</v>
      </c>
      <c r="P22" s="195">
        <f t="shared" si="10"/>
        <v>308000</v>
      </c>
      <c r="Q22" s="275">
        <f t="shared" si="11"/>
        <v>3192000</v>
      </c>
      <c r="S22" s="178">
        <f t="shared" si="2"/>
        <v>0</v>
      </c>
      <c r="T22" s="217">
        <f t="shared" si="3"/>
        <v>0</v>
      </c>
      <c r="V22" s="123"/>
      <c r="W22" s="123"/>
      <c r="X22" s="123"/>
      <c r="Y22" s="123"/>
      <c r="AA22" s="172">
        <f t="shared" si="12"/>
        <v>1</v>
      </c>
      <c r="AB22" s="172" t="str">
        <f t="shared" si="13"/>
        <v>주민오류</v>
      </c>
      <c r="AC22" s="173">
        <f t="shared" ca="1" si="14"/>
        <v>45</v>
      </c>
      <c r="AD22" s="174">
        <f t="shared" ca="1" si="15"/>
        <v>44387</v>
      </c>
      <c r="AE22" s="173">
        <f t="shared" ca="1" si="16"/>
        <v>45</v>
      </c>
      <c r="AF22" s="172" t="str">
        <f t="shared" si="17"/>
        <v>남</v>
      </c>
      <c r="AG22" s="172" t="str">
        <f t="shared" si="18"/>
        <v>1</v>
      </c>
      <c r="AH22" s="172" t="str">
        <f t="shared" si="19"/>
        <v>내국인</v>
      </c>
      <c r="AI22" s="172" t="str">
        <f t="shared" si="20"/>
        <v/>
      </c>
      <c r="AJ22" s="172">
        <f t="shared" si="21"/>
        <v>1</v>
      </c>
      <c r="AK22" s="172" t="str">
        <f t="shared" si="22"/>
        <v/>
      </c>
      <c r="AL22" s="172">
        <f t="shared" si="23"/>
        <v>13</v>
      </c>
    </row>
    <row r="23" spans="1:38" ht="23.25" customHeight="1" x14ac:dyDescent="0.15">
      <c r="A23" s="197">
        <f t="shared" si="24"/>
        <v>16</v>
      </c>
      <c r="B23" s="183" t="s">
        <v>546</v>
      </c>
      <c r="C23" s="184">
        <v>7001012234567</v>
      </c>
      <c r="D23" s="200">
        <f t="shared" si="25"/>
        <v>76</v>
      </c>
      <c r="E23" s="198" t="str">
        <f t="shared" si="0"/>
        <v>계약의 위약 또는 해약으로 인하여 받는 위약금과 배상금 중 주택입주지체상금(이하 "주택입주지체상금"이라고 함)</v>
      </c>
      <c r="F23" s="211">
        <f t="shared" si="26"/>
        <v>44348</v>
      </c>
      <c r="G23" s="231">
        <f t="shared" si="27"/>
        <v>44377</v>
      </c>
      <c r="H23" s="199" t="str">
        <f t="shared" si="4"/>
        <v>수</v>
      </c>
      <c r="I23" s="191">
        <v>3200000</v>
      </c>
      <c r="J23" s="192">
        <f t="shared" si="1"/>
        <v>3200000</v>
      </c>
      <c r="K23" s="192">
        <f t="shared" si="5"/>
        <v>1920000</v>
      </c>
      <c r="L23" s="192">
        <f t="shared" si="6"/>
        <v>1280000</v>
      </c>
      <c r="M23" s="193">
        <f t="shared" si="7"/>
        <v>0.2</v>
      </c>
      <c r="N23" s="194">
        <f t="shared" si="8"/>
        <v>256000</v>
      </c>
      <c r="O23" s="194">
        <f t="shared" si="9"/>
        <v>25600</v>
      </c>
      <c r="P23" s="195">
        <f t="shared" si="10"/>
        <v>281600</v>
      </c>
      <c r="Q23" s="275">
        <f t="shared" si="11"/>
        <v>2918400</v>
      </c>
      <c r="S23" s="178">
        <f t="shared" si="2"/>
        <v>0</v>
      </c>
      <c r="T23" s="217">
        <f t="shared" si="3"/>
        <v>0</v>
      </c>
      <c r="V23" s="123"/>
      <c r="W23" s="123"/>
      <c r="X23" s="123"/>
      <c r="Y23" s="123"/>
      <c r="AA23" s="172">
        <f t="shared" si="12"/>
        <v>4</v>
      </c>
      <c r="AB23" s="172" t="str">
        <f t="shared" si="13"/>
        <v>주민오류</v>
      </c>
      <c r="AC23" s="173">
        <f t="shared" ca="1" si="14"/>
        <v>51</v>
      </c>
      <c r="AD23" s="174">
        <f t="shared" ca="1" si="15"/>
        <v>44387</v>
      </c>
      <c r="AE23" s="173">
        <f t="shared" ca="1" si="16"/>
        <v>51</v>
      </c>
      <c r="AF23" s="172" t="str">
        <f t="shared" si="17"/>
        <v>여</v>
      </c>
      <c r="AG23" s="172" t="str">
        <f t="shared" si="18"/>
        <v>2</v>
      </c>
      <c r="AH23" s="172" t="str">
        <f t="shared" si="19"/>
        <v>내국인</v>
      </c>
      <c r="AI23" s="172" t="str">
        <f t="shared" si="20"/>
        <v/>
      </c>
      <c r="AJ23" s="172">
        <f t="shared" si="21"/>
        <v>1</v>
      </c>
      <c r="AK23" s="172" t="str">
        <f t="shared" si="22"/>
        <v/>
      </c>
      <c r="AL23" s="172">
        <f t="shared" si="23"/>
        <v>13</v>
      </c>
    </row>
    <row r="24" spans="1:38" ht="23.25" customHeight="1" x14ac:dyDescent="0.15">
      <c r="A24" s="197">
        <f t="shared" si="24"/>
        <v>17</v>
      </c>
      <c r="B24" s="183" t="s">
        <v>547</v>
      </c>
      <c r="C24" s="184">
        <v>7109192123456</v>
      </c>
      <c r="D24" s="200">
        <f t="shared" si="25"/>
        <v>76</v>
      </c>
      <c r="E24" s="198" t="str">
        <f t="shared" si="0"/>
        <v>계약의 위약 또는 해약으로 인하여 받는 위약금과 배상금 중 주택입주지체상금(이하 "주택입주지체상금"이라고 함)</v>
      </c>
      <c r="F24" s="211">
        <f t="shared" si="26"/>
        <v>44348</v>
      </c>
      <c r="G24" s="231">
        <f t="shared" si="27"/>
        <v>44377</v>
      </c>
      <c r="H24" s="199" t="str">
        <f t="shared" si="4"/>
        <v>수</v>
      </c>
      <c r="I24" s="191">
        <v>3000000</v>
      </c>
      <c r="J24" s="192">
        <f t="shared" si="1"/>
        <v>3000000</v>
      </c>
      <c r="K24" s="192">
        <f t="shared" si="5"/>
        <v>1800000</v>
      </c>
      <c r="L24" s="192">
        <f t="shared" si="6"/>
        <v>1200000</v>
      </c>
      <c r="M24" s="193">
        <f t="shared" si="7"/>
        <v>0.2</v>
      </c>
      <c r="N24" s="194">
        <f t="shared" si="8"/>
        <v>240000</v>
      </c>
      <c r="O24" s="194">
        <f t="shared" si="9"/>
        <v>24000</v>
      </c>
      <c r="P24" s="195">
        <f t="shared" si="10"/>
        <v>264000</v>
      </c>
      <c r="Q24" s="275">
        <f t="shared" si="11"/>
        <v>2736000</v>
      </c>
      <c r="S24" s="178">
        <f t="shared" si="2"/>
        <v>0</v>
      </c>
      <c r="T24" s="217">
        <f t="shared" si="3"/>
        <v>0</v>
      </c>
      <c r="V24" s="123"/>
      <c r="W24" s="123"/>
      <c r="X24" s="123"/>
      <c r="Y24" s="123"/>
      <c r="AA24" s="172">
        <f t="shared" si="12"/>
        <v>0</v>
      </c>
      <c r="AB24" s="172" t="str">
        <f t="shared" si="13"/>
        <v>주민오류</v>
      </c>
      <c r="AC24" s="173">
        <f t="shared" ca="1" si="14"/>
        <v>49</v>
      </c>
      <c r="AD24" s="174">
        <f t="shared" ca="1" si="15"/>
        <v>44387</v>
      </c>
      <c r="AE24" s="173">
        <f t="shared" ca="1" si="16"/>
        <v>49</v>
      </c>
      <c r="AF24" s="172" t="str">
        <f t="shared" si="17"/>
        <v>여</v>
      </c>
      <c r="AG24" s="172" t="str">
        <f t="shared" si="18"/>
        <v>2</v>
      </c>
      <c r="AH24" s="172" t="str">
        <f t="shared" si="19"/>
        <v>내국인</v>
      </c>
      <c r="AI24" s="172" t="str">
        <f t="shared" si="20"/>
        <v/>
      </c>
      <c r="AJ24" s="172">
        <f t="shared" si="21"/>
        <v>0</v>
      </c>
      <c r="AK24" s="172" t="str">
        <f t="shared" si="22"/>
        <v>OK</v>
      </c>
      <c r="AL24" s="172">
        <f t="shared" si="23"/>
        <v>13</v>
      </c>
    </row>
    <row r="25" spans="1:38" ht="23.25" customHeight="1" x14ac:dyDescent="0.15">
      <c r="A25" s="197">
        <f t="shared" si="24"/>
        <v>18</v>
      </c>
      <c r="B25" s="183" t="s">
        <v>548</v>
      </c>
      <c r="C25" s="184">
        <v>7001022234567</v>
      </c>
      <c r="D25" s="200">
        <f t="shared" si="25"/>
        <v>76</v>
      </c>
      <c r="E25" s="198" t="str">
        <f t="shared" si="0"/>
        <v>계약의 위약 또는 해약으로 인하여 받는 위약금과 배상금 중 주택입주지체상금(이하 "주택입주지체상금"이라고 함)</v>
      </c>
      <c r="F25" s="211">
        <f t="shared" si="26"/>
        <v>44348</v>
      </c>
      <c r="G25" s="231">
        <f t="shared" si="27"/>
        <v>44377</v>
      </c>
      <c r="H25" s="199" t="str">
        <f t="shared" si="4"/>
        <v>수</v>
      </c>
      <c r="I25" s="191">
        <v>1500000</v>
      </c>
      <c r="J25" s="192">
        <f t="shared" si="1"/>
        <v>1500000</v>
      </c>
      <c r="K25" s="192">
        <f t="shared" si="5"/>
        <v>900000</v>
      </c>
      <c r="L25" s="192">
        <f t="shared" si="6"/>
        <v>600000</v>
      </c>
      <c r="M25" s="193">
        <f t="shared" si="7"/>
        <v>0.2</v>
      </c>
      <c r="N25" s="194">
        <f t="shared" si="8"/>
        <v>120000</v>
      </c>
      <c r="O25" s="194">
        <f t="shared" si="9"/>
        <v>12000</v>
      </c>
      <c r="P25" s="195">
        <f t="shared" si="10"/>
        <v>132000</v>
      </c>
      <c r="Q25" s="275">
        <f t="shared" si="11"/>
        <v>1368000</v>
      </c>
      <c r="S25" s="178">
        <f t="shared" si="2"/>
        <v>0</v>
      </c>
      <c r="T25" s="217">
        <f t="shared" si="3"/>
        <v>0</v>
      </c>
      <c r="V25" s="123"/>
      <c r="W25" s="123"/>
      <c r="X25" s="123"/>
      <c r="Y25" s="123"/>
      <c r="AA25" s="172">
        <f t="shared" si="12"/>
        <v>8</v>
      </c>
      <c r="AB25" s="172" t="str">
        <f t="shared" si="13"/>
        <v>주민오류</v>
      </c>
      <c r="AC25" s="173">
        <f t="shared" ca="1" si="14"/>
        <v>51</v>
      </c>
      <c r="AD25" s="174">
        <f t="shared" ca="1" si="15"/>
        <v>44387</v>
      </c>
      <c r="AE25" s="173">
        <f t="shared" ca="1" si="16"/>
        <v>51</v>
      </c>
      <c r="AF25" s="172" t="str">
        <f t="shared" si="17"/>
        <v>여</v>
      </c>
      <c r="AG25" s="172" t="str">
        <f t="shared" si="18"/>
        <v>2</v>
      </c>
      <c r="AH25" s="172" t="str">
        <f t="shared" si="19"/>
        <v>내국인</v>
      </c>
      <c r="AI25" s="172" t="str">
        <f t="shared" si="20"/>
        <v/>
      </c>
      <c r="AJ25" s="172">
        <f t="shared" si="21"/>
        <v>1</v>
      </c>
      <c r="AK25" s="172" t="str">
        <f t="shared" si="22"/>
        <v/>
      </c>
      <c r="AL25" s="172">
        <f t="shared" si="23"/>
        <v>13</v>
      </c>
    </row>
    <row r="26" spans="1:38" ht="23.25" customHeight="1" x14ac:dyDescent="0.15">
      <c r="A26" s="197">
        <f t="shared" si="24"/>
        <v>19</v>
      </c>
      <c r="B26" s="183" t="s">
        <v>549</v>
      </c>
      <c r="C26" s="184">
        <v>7201011234567</v>
      </c>
      <c r="D26" s="200">
        <f t="shared" si="25"/>
        <v>76</v>
      </c>
      <c r="E26" s="198" t="str">
        <f t="shared" si="0"/>
        <v>계약의 위약 또는 해약으로 인하여 받는 위약금과 배상금 중 주택입주지체상금(이하 "주택입주지체상금"이라고 함)</v>
      </c>
      <c r="F26" s="211">
        <f t="shared" si="26"/>
        <v>44348</v>
      </c>
      <c r="G26" s="231">
        <f t="shared" si="27"/>
        <v>44377</v>
      </c>
      <c r="H26" s="199" t="str">
        <f t="shared" si="4"/>
        <v>수</v>
      </c>
      <c r="I26" s="191">
        <v>2500000</v>
      </c>
      <c r="J26" s="192">
        <f t="shared" si="1"/>
        <v>2500000</v>
      </c>
      <c r="K26" s="192">
        <f t="shared" si="5"/>
        <v>1500000</v>
      </c>
      <c r="L26" s="192">
        <f t="shared" si="6"/>
        <v>1000000</v>
      </c>
      <c r="M26" s="193">
        <f t="shared" si="7"/>
        <v>0.2</v>
      </c>
      <c r="N26" s="194">
        <f t="shared" si="8"/>
        <v>200000</v>
      </c>
      <c r="O26" s="194">
        <f t="shared" si="9"/>
        <v>20000</v>
      </c>
      <c r="P26" s="195">
        <f t="shared" si="10"/>
        <v>220000</v>
      </c>
      <c r="Q26" s="275">
        <f t="shared" si="11"/>
        <v>2280000</v>
      </c>
      <c r="S26" s="178">
        <f t="shared" si="2"/>
        <v>0</v>
      </c>
      <c r="T26" s="217">
        <f t="shared" si="3"/>
        <v>0</v>
      </c>
      <c r="V26" s="123"/>
      <c r="W26" s="123"/>
      <c r="X26" s="123"/>
      <c r="Y26" s="123"/>
      <c r="AA26" s="172">
        <f t="shared" si="12"/>
        <v>6</v>
      </c>
      <c r="AB26" s="172" t="str">
        <f t="shared" si="13"/>
        <v>주민오류</v>
      </c>
      <c r="AC26" s="173">
        <f t="shared" ca="1" si="14"/>
        <v>49</v>
      </c>
      <c r="AD26" s="174">
        <f t="shared" ca="1" si="15"/>
        <v>44387</v>
      </c>
      <c r="AE26" s="173">
        <f t="shared" ca="1" si="16"/>
        <v>49</v>
      </c>
      <c r="AF26" s="172" t="str">
        <f t="shared" si="17"/>
        <v>남</v>
      </c>
      <c r="AG26" s="172" t="str">
        <f t="shared" si="18"/>
        <v>1</v>
      </c>
      <c r="AH26" s="172" t="str">
        <f t="shared" si="19"/>
        <v>내국인</v>
      </c>
      <c r="AI26" s="172" t="str">
        <f t="shared" si="20"/>
        <v/>
      </c>
      <c r="AJ26" s="172">
        <f t="shared" si="21"/>
        <v>1</v>
      </c>
      <c r="AK26" s="172" t="str">
        <f t="shared" si="22"/>
        <v/>
      </c>
      <c r="AL26" s="172">
        <f t="shared" si="23"/>
        <v>13</v>
      </c>
    </row>
    <row r="27" spans="1:38" ht="23.25" customHeight="1" x14ac:dyDescent="0.15">
      <c r="A27" s="197">
        <f t="shared" si="24"/>
        <v>20</v>
      </c>
      <c r="B27" s="183" t="s">
        <v>550</v>
      </c>
      <c r="C27" s="184">
        <v>7101012123456</v>
      </c>
      <c r="D27" s="200">
        <f t="shared" si="25"/>
        <v>76</v>
      </c>
      <c r="E27" s="198" t="str">
        <f t="shared" si="0"/>
        <v>계약의 위약 또는 해약으로 인하여 받는 위약금과 배상금 중 주택입주지체상금(이하 "주택입주지체상금"이라고 함)</v>
      </c>
      <c r="F27" s="211">
        <f t="shared" si="26"/>
        <v>44348</v>
      </c>
      <c r="G27" s="231">
        <f t="shared" si="27"/>
        <v>44377</v>
      </c>
      <c r="H27" s="199" t="str">
        <f t="shared" si="4"/>
        <v>수</v>
      </c>
      <c r="I27" s="191">
        <v>1800000</v>
      </c>
      <c r="J27" s="192">
        <f t="shared" si="1"/>
        <v>1800000</v>
      </c>
      <c r="K27" s="192">
        <f t="shared" si="5"/>
        <v>1080000</v>
      </c>
      <c r="L27" s="192">
        <f t="shared" si="6"/>
        <v>720000</v>
      </c>
      <c r="M27" s="193">
        <f t="shared" si="7"/>
        <v>0.2</v>
      </c>
      <c r="N27" s="194">
        <f t="shared" si="8"/>
        <v>144000</v>
      </c>
      <c r="O27" s="194">
        <f t="shared" si="9"/>
        <v>14400</v>
      </c>
      <c r="P27" s="195">
        <f t="shared" si="10"/>
        <v>158400</v>
      </c>
      <c r="Q27" s="275">
        <f t="shared" si="11"/>
        <v>1641600</v>
      </c>
      <c r="S27" s="178">
        <f t="shared" si="2"/>
        <v>0</v>
      </c>
      <c r="T27" s="217">
        <f t="shared" si="3"/>
        <v>0</v>
      </c>
      <c r="V27" s="123"/>
      <c r="W27" s="123"/>
      <c r="X27" s="123"/>
      <c r="Y27" s="123"/>
      <c r="AA27" s="172">
        <f t="shared" si="12"/>
        <v>2</v>
      </c>
      <c r="AB27" s="172" t="str">
        <f t="shared" si="13"/>
        <v>주민오류</v>
      </c>
      <c r="AC27" s="173">
        <f t="shared" ca="1" si="14"/>
        <v>50</v>
      </c>
      <c r="AD27" s="174">
        <f t="shared" ca="1" si="15"/>
        <v>44387</v>
      </c>
      <c r="AE27" s="173">
        <f t="shared" ca="1" si="16"/>
        <v>50</v>
      </c>
      <c r="AF27" s="172" t="str">
        <f t="shared" si="17"/>
        <v>여</v>
      </c>
      <c r="AG27" s="172" t="str">
        <f t="shared" si="18"/>
        <v>2</v>
      </c>
      <c r="AH27" s="172" t="str">
        <f t="shared" si="19"/>
        <v>내국인</v>
      </c>
      <c r="AI27" s="172" t="str">
        <f t="shared" si="20"/>
        <v/>
      </c>
      <c r="AJ27" s="172">
        <f t="shared" si="21"/>
        <v>0</v>
      </c>
      <c r="AK27" s="172" t="str">
        <f t="shared" si="22"/>
        <v>OK</v>
      </c>
      <c r="AL27" s="172">
        <f t="shared" si="23"/>
        <v>13</v>
      </c>
    </row>
    <row r="28" spans="1:38" ht="23.25" customHeight="1" x14ac:dyDescent="0.15">
      <c r="A28" s="300" t="s">
        <v>522</v>
      </c>
      <c r="B28" s="300"/>
      <c r="C28" s="201">
        <f>COUNT(I8:I27)</f>
        <v>20</v>
      </c>
      <c r="D28" s="300" t="s">
        <v>523</v>
      </c>
      <c r="E28" s="300"/>
      <c r="F28" s="300"/>
      <c r="G28" s="300"/>
      <c r="H28" s="197"/>
      <c r="I28" s="196">
        <f>SUM(I8:I27)</f>
        <v>64600000</v>
      </c>
      <c r="J28" s="196">
        <f>SUM(J8:J27)</f>
        <v>64600000</v>
      </c>
      <c r="K28" s="196">
        <f>SUM(K8:K27)</f>
        <v>38760000</v>
      </c>
      <c r="L28" s="196">
        <f t="shared" si="6"/>
        <v>25840000</v>
      </c>
      <c r="M28" s="202"/>
      <c r="N28" s="196">
        <f>SUM(N8:N27)</f>
        <v>5168000</v>
      </c>
      <c r="O28" s="196">
        <f t="shared" ref="O28:Q28" si="28">SUM(O8:O27)</f>
        <v>516800</v>
      </c>
      <c r="P28" s="196">
        <f t="shared" si="28"/>
        <v>5684800</v>
      </c>
      <c r="Q28" s="278">
        <f t="shared" si="28"/>
        <v>58915200</v>
      </c>
    </row>
    <row r="29" spans="1:38" x14ac:dyDescent="0.15">
      <c r="J29" s="187" t="s">
        <v>551</v>
      </c>
      <c r="K29" s="212"/>
      <c r="L29" s="212"/>
    </row>
    <row r="30" spans="1:38" x14ac:dyDescent="0.15">
      <c r="I30" s="181" t="s">
        <v>552</v>
      </c>
      <c r="J30" s="210">
        <f>J28-I28</f>
        <v>0</v>
      </c>
      <c r="K30" s="213"/>
      <c r="L30" s="213"/>
      <c r="N30" s="215"/>
    </row>
    <row r="31" spans="1:38" x14ac:dyDescent="0.15">
      <c r="N31" s="216"/>
    </row>
    <row r="32" spans="1:38" x14ac:dyDescent="0.15">
      <c r="N32" s="215"/>
    </row>
    <row r="34" spans="14:14" x14ac:dyDescent="0.15">
      <c r="N34" s="215"/>
    </row>
  </sheetData>
  <mergeCells count="27">
    <mergeCell ref="P2:Q2"/>
    <mergeCell ref="A1:I1"/>
    <mergeCell ref="T6:T7"/>
    <mergeCell ref="A28:B28"/>
    <mergeCell ref="D28:G28"/>
    <mergeCell ref="C6:C7"/>
    <mergeCell ref="B6:B7"/>
    <mergeCell ref="A6:A7"/>
    <mergeCell ref="I6:I7"/>
    <mergeCell ref="N6:N7"/>
    <mergeCell ref="L6:L7"/>
    <mergeCell ref="X6:X7"/>
    <mergeCell ref="Y6:Y7"/>
    <mergeCell ref="H3:I3"/>
    <mergeCell ref="H6:H7"/>
    <mergeCell ref="A4:B4"/>
    <mergeCell ref="A3:B3"/>
    <mergeCell ref="E3:F3"/>
    <mergeCell ref="E4:M4"/>
    <mergeCell ref="S6:S7"/>
    <mergeCell ref="O6:O7"/>
    <mergeCell ref="P6:P7"/>
    <mergeCell ref="Q6:Q7"/>
    <mergeCell ref="F6:F7"/>
    <mergeCell ref="G6:G7"/>
    <mergeCell ref="J6:J7"/>
    <mergeCell ref="D6:E6"/>
  </mergeCells>
  <phoneticPr fontId="2" type="noConversion"/>
  <conditionalFormatting sqref="AL8:AL27">
    <cfRule type="cellIs" dxfId="185" priority="6" operator="equal">
      <formula>13</formula>
    </cfRule>
    <cfRule type="cellIs" dxfId="184" priority="7" operator="equal">
      <formula>"고용허가체크"</formula>
    </cfRule>
  </conditionalFormatting>
  <conditionalFormatting sqref="AJ8:AJ27">
    <cfRule type="cellIs" dxfId="183" priority="11" operator="greaterThan">
      <formula>0</formula>
    </cfRule>
  </conditionalFormatting>
  <conditionalFormatting sqref="AK8:AK27 AB8:AB27">
    <cfRule type="cellIs" dxfId="182" priority="10" operator="equal">
      <formula>"주민오류"</formula>
    </cfRule>
  </conditionalFormatting>
  <conditionalFormatting sqref="AH8:AH27">
    <cfRule type="cellIs" dxfId="181" priority="9" operator="equal">
      <formula>"외국인"</formula>
    </cfRule>
  </conditionalFormatting>
  <conditionalFormatting sqref="AI8:AI27">
    <cfRule type="cellIs" dxfId="180" priority="8" operator="equal">
      <formula>"고용허가체크"</formula>
    </cfRule>
  </conditionalFormatting>
  <conditionalFormatting sqref="Q3">
    <cfRule type="cellIs" dxfId="179" priority="4" operator="equal">
      <formula>"사업자오류"</formula>
    </cfRule>
    <cfRule type="cellIs" dxfId="178" priority="5" operator="equal">
      <formula>"OK"</formula>
    </cfRule>
  </conditionalFormatting>
  <conditionalFormatting sqref="C9">
    <cfRule type="expression" priority="3">
      <formula>"COUNT(13)"</formula>
    </cfRule>
  </conditionalFormatting>
  <conditionalFormatting sqref="T8:T27">
    <cfRule type="cellIs" dxfId="177" priority="1" operator="greaterThan">
      <formula>0</formula>
    </cfRule>
    <cfRule type="cellIs" dxfId="176" priority="2" operator="lessThan">
      <formula>0</formula>
    </cfRule>
  </conditionalFormatting>
  <hyperlinks>
    <hyperlink ref="N5" r:id="rId1" xr:uid="{39945BB4-B307-4DCA-81F7-1ECA613B6BC0}"/>
  </hyperlinks>
  <pageMargins left="0.31496062992125984" right="0.31496062992125984" top="0.55118110236220474" bottom="0.35433070866141736" header="0.31496062992125984" footer="0.31496062992125984"/>
  <pageSetup paperSize="9" scale="8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241" r:id="rId5" name="Group Box 1">
              <controlPr defaultSize="0" autoFill="0" autoPict="0">
                <anchor moveWithCells="1">
                  <from>
                    <xdr:col>9</xdr:col>
                    <xdr:colOff>47625</xdr:colOff>
                    <xdr:row>1</xdr:row>
                    <xdr:rowOff>0</xdr:rowOff>
                  </from>
                  <to>
                    <xdr:col>10</xdr:col>
                    <xdr:colOff>466725</xdr:colOff>
                    <xdr:row>2</xdr:row>
                    <xdr:rowOff>219075</xdr:rowOff>
                  </to>
                </anchor>
              </controlPr>
            </control>
          </mc:Choice>
        </mc:AlternateContent>
        <mc:AlternateContent xmlns:mc="http://schemas.openxmlformats.org/markup-compatibility/2006">
          <mc:Choice Requires="x14">
            <control shapeId="10242" r:id="rId6" name="Option Button 2">
              <controlPr defaultSize="0" autoFill="0" autoLine="0" autoPict="0">
                <anchor moveWithCells="1">
                  <from>
                    <xdr:col>9</xdr:col>
                    <xdr:colOff>171450</xdr:colOff>
                    <xdr:row>1</xdr:row>
                    <xdr:rowOff>104775</xdr:rowOff>
                  </from>
                  <to>
                    <xdr:col>9</xdr:col>
                    <xdr:colOff>762000</xdr:colOff>
                    <xdr:row>2</xdr:row>
                    <xdr:rowOff>142875</xdr:rowOff>
                  </to>
                </anchor>
              </controlPr>
            </control>
          </mc:Choice>
        </mc:AlternateContent>
        <mc:AlternateContent xmlns:mc="http://schemas.openxmlformats.org/markup-compatibility/2006">
          <mc:Choice Requires="x14">
            <control shapeId="10243" r:id="rId7" name="Option Button 3">
              <controlPr defaultSize="0" autoFill="0" autoLine="0" autoPict="0">
                <anchor moveWithCells="1">
                  <from>
                    <xdr:col>9</xdr:col>
                    <xdr:colOff>866775</xdr:colOff>
                    <xdr:row>1</xdr:row>
                    <xdr:rowOff>114300</xdr:rowOff>
                  </from>
                  <to>
                    <xdr:col>10</xdr:col>
                    <xdr:colOff>371475</xdr:colOff>
                    <xdr:row>2</xdr:row>
                    <xdr:rowOff>152400</xdr:rowOff>
                  </to>
                </anchor>
              </controlPr>
            </control>
          </mc:Choice>
        </mc:AlternateContent>
        <mc:AlternateContent xmlns:mc="http://schemas.openxmlformats.org/markup-compatibility/2006">
          <mc:Choice Requires="x14">
            <control shapeId="10252" r:id="rId8" name="Group Box 12">
              <controlPr defaultSize="0" autoFill="0" autoPict="0">
                <anchor moveWithCells="1">
                  <from>
                    <xdr:col>18</xdr:col>
                    <xdr:colOff>66675</xdr:colOff>
                    <xdr:row>0</xdr:row>
                    <xdr:rowOff>152400</xdr:rowOff>
                  </from>
                  <to>
                    <xdr:col>22</xdr:col>
                    <xdr:colOff>1190625</xdr:colOff>
                    <xdr:row>3</xdr:row>
                    <xdr:rowOff>47625</xdr:rowOff>
                  </to>
                </anchor>
              </controlPr>
            </control>
          </mc:Choice>
        </mc:AlternateContent>
        <mc:AlternateContent xmlns:mc="http://schemas.openxmlformats.org/markup-compatibility/2006">
          <mc:Choice Requires="x14">
            <control shapeId="10253" r:id="rId9" name="Option Button 13">
              <controlPr defaultSize="0" autoFill="0" autoLine="0" autoPict="0">
                <anchor moveWithCells="1">
                  <from>
                    <xdr:col>18</xdr:col>
                    <xdr:colOff>133350</xdr:colOff>
                    <xdr:row>1</xdr:row>
                    <xdr:rowOff>76200</xdr:rowOff>
                  </from>
                  <to>
                    <xdr:col>18</xdr:col>
                    <xdr:colOff>1000125</xdr:colOff>
                    <xdr:row>2</xdr:row>
                    <xdr:rowOff>114300</xdr:rowOff>
                  </to>
                </anchor>
              </controlPr>
            </control>
          </mc:Choice>
        </mc:AlternateContent>
        <mc:AlternateContent xmlns:mc="http://schemas.openxmlformats.org/markup-compatibility/2006">
          <mc:Choice Requires="x14">
            <control shapeId="10254" r:id="rId10" name="Option Button 14">
              <controlPr defaultSize="0" autoFill="0" autoLine="0" autoPict="0">
                <anchor moveWithCells="1">
                  <from>
                    <xdr:col>18</xdr:col>
                    <xdr:colOff>1114425</xdr:colOff>
                    <xdr:row>1</xdr:row>
                    <xdr:rowOff>76200</xdr:rowOff>
                  </from>
                  <to>
                    <xdr:col>19</xdr:col>
                    <xdr:colOff>666750</xdr:colOff>
                    <xdr:row>2</xdr:row>
                    <xdr:rowOff>114300</xdr:rowOff>
                  </to>
                </anchor>
              </controlPr>
            </control>
          </mc:Choice>
        </mc:AlternateContent>
        <mc:AlternateContent xmlns:mc="http://schemas.openxmlformats.org/markup-compatibility/2006">
          <mc:Choice Requires="x14">
            <control shapeId="10255" r:id="rId11" name="Option Button 15">
              <controlPr defaultSize="0" autoFill="0" autoLine="0" autoPict="0">
                <anchor moveWithCells="1">
                  <from>
                    <xdr:col>20</xdr:col>
                    <xdr:colOff>57150</xdr:colOff>
                    <xdr:row>1</xdr:row>
                    <xdr:rowOff>76200</xdr:rowOff>
                  </from>
                  <to>
                    <xdr:col>21</xdr:col>
                    <xdr:colOff>238125</xdr:colOff>
                    <xdr:row>2</xdr:row>
                    <xdr:rowOff>114300</xdr:rowOff>
                  </to>
                </anchor>
              </controlPr>
            </control>
          </mc:Choice>
        </mc:AlternateContent>
        <mc:AlternateContent xmlns:mc="http://schemas.openxmlformats.org/markup-compatibility/2006">
          <mc:Choice Requires="x14">
            <control shapeId="10256" r:id="rId12" name="Option Button 16">
              <controlPr defaultSize="0" autoFill="0" autoLine="0" autoPict="0">
                <anchor moveWithCells="1">
                  <from>
                    <xdr:col>21</xdr:col>
                    <xdr:colOff>390525</xdr:colOff>
                    <xdr:row>1</xdr:row>
                    <xdr:rowOff>76200</xdr:rowOff>
                  </from>
                  <to>
                    <xdr:col>22</xdr:col>
                    <xdr:colOff>114300</xdr:colOff>
                    <xdr:row>2</xdr:row>
                    <xdr:rowOff>114300</xdr:rowOff>
                  </to>
                </anchor>
              </controlPr>
            </control>
          </mc:Choice>
        </mc:AlternateContent>
        <mc:AlternateContent xmlns:mc="http://schemas.openxmlformats.org/markup-compatibility/2006">
          <mc:Choice Requires="x14">
            <control shapeId="10257" r:id="rId13" name="Option Button 17">
              <controlPr defaultSize="0" autoFill="0" autoLine="0" autoPict="0">
                <anchor moveWithCells="1">
                  <from>
                    <xdr:col>22</xdr:col>
                    <xdr:colOff>209550</xdr:colOff>
                    <xdr:row>1</xdr:row>
                    <xdr:rowOff>76200</xdr:rowOff>
                  </from>
                  <to>
                    <xdr:col>22</xdr:col>
                    <xdr:colOff>1076325</xdr:colOff>
                    <xdr:row>2</xdr:row>
                    <xdr:rowOff>114300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7030A0"/>
  </sheetPr>
  <dimension ref="A1:AN77"/>
  <sheetViews>
    <sheetView showGridLines="0" zoomScale="130" zoomScaleNormal="130" workbookViewId="0">
      <selection activeCell="J9" sqref="J9"/>
    </sheetView>
  </sheetViews>
  <sheetFormatPr defaultColWidth="2.375" defaultRowHeight="13.5" x14ac:dyDescent="0.15"/>
  <cols>
    <col min="37" max="37" width="11" style="119" customWidth="1"/>
    <col min="38" max="38" width="14.875" customWidth="1"/>
    <col min="40" max="40" width="7.125" customWidth="1"/>
  </cols>
  <sheetData>
    <row r="1" spans="1:38" s="2" customFormat="1" ht="12" x14ac:dyDescent="0.15">
      <c r="A1" s="26" t="s">
        <v>114</v>
      </c>
    </row>
    <row r="2" spans="1:38" s="2" customFormat="1" ht="12" x14ac:dyDescent="0.15">
      <c r="A2" s="8"/>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10"/>
      <c r="AK2" s="2" t="s">
        <v>390</v>
      </c>
    </row>
    <row r="3" spans="1:38" s="2" customFormat="1" ht="10.5" customHeight="1" x14ac:dyDescent="0.15">
      <c r="A3" s="13"/>
      <c r="B3" s="5"/>
      <c r="C3" s="5"/>
      <c r="D3" s="5"/>
      <c r="E3" s="5"/>
      <c r="F3" s="5"/>
      <c r="G3" s="5"/>
      <c r="H3" s="5"/>
      <c r="I3" s="5"/>
      <c r="J3" s="5"/>
      <c r="K3" s="5"/>
      <c r="L3" s="5"/>
      <c r="M3" s="5"/>
      <c r="N3" s="5"/>
      <c r="O3" s="5"/>
      <c r="P3" s="5"/>
      <c r="Q3" s="5"/>
      <c r="R3" s="5"/>
      <c r="S3" s="5"/>
      <c r="T3" s="5"/>
      <c r="U3" s="5"/>
      <c r="V3" s="5"/>
      <c r="W3" s="5"/>
      <c r="X3" s="5"/>
      <c r="Y3" s="5"/>
      <c r="Z3" s="5"/>
      <c r="AA3" s="5"/>
      <c r="AB3" s="734" t="s">
        <v>94</v>
      </c>
      <c r="AC3" s="735"/>
      <c r="AD3" s="736"/>
      <c r="AE3" s="716" t="s">
        <v>115</v>
      </c>
      <c r="AF3" s="717"/>
      <c r="AG3" s="717"/>
      <c r="AH3" s="718"/>
      <c r="AI3" s="14"/>
      <c r="AK3" s="2" t="s">
        <v>389</v>
      </c>
    </row>
    <row r="4" spans="1:38" s="2" customFormat="1" ht="15" customHeight="1" x14ac:dyDescent="0.15">
      <c r="A4" s="13"/>
      <c r="B4" s="397" t="s">
        <v>91</v>
      </c>
      <c r="C4" s="398"/>
      <c r="D4" s="745">
        <v>2020</v>
      </c>
      <c r="E4" s="746"/>
      <c r="F4" s="398" t="s">
        <v>88</v>
      </c>
      <c r="G4" s="6"/>
      <c r="H4" s="5"/>
      <c r="I4" s="23" t="s">
        <v>111</v>
      </c>
      <c r="J4" s="5"/>
      <c r="K4" s="15" t="s">
        <v>555</v>
      </c>
      <c r="L4" s="5"/>
      <c r="M4" s="5"/>
      <c r="N4" s="5"/>
      <c r="O4" s="5"/>
      <c r="P4" s="5"/>
      <c r="Q4" s="5"/>
      <c r="R4" s="5"/>
      <c r="S4" s="5"/>
      <c r="T4" s="5"/>
      <c r="U4" s="5"/>
      <c r="V4" s="5"/>
      <c r="W4" s="5"/>
      <c r="X4" s="5"/>
      <c r="Y4" s="5"/>
      <c r="Z4" s="5"/>
      <c r="AA4" s="5"/>
      <c r="AB4" s="737"/>
      <c r="AC4" s="738"/>
      <c r="AD4" s="739"/>
      <c r="AE4" s="719" t="s">
        <v>92</v>
      </c>
      <c r="AF4" s="720"/>
      <c r="AG4" s="720"/>
      <c r="AH4" s="721"/>
      <c r="AI4" s="14"/>
    </row>
    <row r="5" spans="1:38" s="2" customFormat="1" ht="3" customHeight="1" x14ac:dyDescent="0.15">
      <c r="A5" s="13"/>
      <c r="B5" s="399"/>
      <c r="C5" s="400"/>
      <c r="D5" s="747"/>
      <c r="E5" s="342"/>
      <c r="F5" s="400"/>
      <c r="G5" s="6"/>
      <c r="H5" s="5"/>
      <c r="I5" s="5"/>
      <c r="J5" s="5"/>
      <c r="K5" s="5"/>
      <c r="L5" s="5"/>
      <c r="M5" s="5"/>
      <c r="N5" s="5"/>
      <c r="O5" s="5"/>
      <c r="P5" s="5"/>
      <c r="Q5" s="5"/>
      <c r="R5" s="5"/>
      <c r="S5" s="5"/>
      <c r="T5" s="5"/>
      <c r="U5" s="5"/>
      <c r="V5" s="5"/>
      <c r="W5" s="5"/>
      <c r="X5" s="5"/>
      <c r="Y5" s="5"/>
      <c r="Z5" s="5"/>
      <c r="AA5" s="5"/>
      <c r="AB5" s="724" t="s">
        <v>89</v>
      </c>
      <c r="AC5" s="726"/>
      <c r="AD5" s="727"/>
      <c r="AE5" s="730" t="s">
        <v>90</v>
      </c>
      <c r="AF5" s="731"/>
      <c r="AG5" s="743"/>
      <c r="AH5" s="744"/>
      <c r="AI5" s="14"/>
    </row>
    <row r="6" spans="1:38" s="2" customFormat="1" ht="15.75" customHeight="1" x14ac:dyDescent="0.15">
      <c r="A6" s="13"/>
      <c r="B6" s="401"/>
      <c r="C6" s="402"/>
      <c r="D6" s="748"/>
      <c r="E6" s="749"/>
      <c r="F6" s="402"/>
      <c r="G6" s="6"/>
      <c r="H6" s="5"/>
      <c r="I6" s="23" t="s">
        <v>110</v>
      </c>
      <c r="J6" s="5"/>
      <c r="K6" s="15" t="s">
        <v>556</v>
      </c>
      <c r="L6" s="5"/>
      <c r="M6" s="5"/>
      <c r="N6" s="5"/>
      <c r="O6" s="5"/>
      <c r="P6" s="5"/>
      <c r="Q6" s="5"/>
      <c r="R6" s="5"/>
      <c r="S6" s="5"/>
      <c r="T6" s="5"/>
      <c r="U6" s="5"/>
      <c r="V6" s="5"/>
      <c r="W6" s="5"/>
      <c r="X6" s="5"/>
      <c r="Y6" s="5"/>
      <c r="Z6" s="5"/>
      <c r="AA6" s="5"/>
      <c r="AB6" s="725"/>
      <c r="AC6" s="728"/>
      <c r="AD6" s="729"/>
      <c r="AE6" s="732"/>
      <c r="AF6" s="733"/>
      <c r="AG6" s="728"/>
      <c r="AH6" s="729"/>
      <c r="AI6" s="14"/>
    </row>
    <row r="7" spans="1:38" s="2" customFormat="1" ht="7.5" customHeight="1" x14ac:dyDescent="0.15">
      <c r="A7" s="13"/>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14"/>
    </row>
    <row r="8" spans="1:38" s="2" customFormat="1" ht="13.5" customHeight="1" x14ac:dyDescent="0.15">
      <c r="A8" s="13"/>
      <c r="B8" s="5"/>
      <c r="C8" s="5"/>
      <c r="D8" s="5"/>
      <c r="E8" s="5"/>
      <c r="F8" s="5"/>
      <c r="G8" s="5"/>
      <c r="H8" s="5"/>
      <c r="I8" s="5"/>
      <c r="J8" s="5"/>
      <c r="K8" s="342" t="s">
        <v>93</v>
      </c>
      <c r="L8" s="342"/>
      <c r="M8" s="342"/>
      <c r="N8" s="342"/>
      <c r="O8" s="342"/>
      <c r="P8" s="342"/>
      <c r="Q8" s="342"/>
      <c r="R8" s="342"/>
      <c r="S8" s="342"/>
      <c r="T8" s="342"/>
      <c r="U8" s="342"/>
      <c r="V8" s="342"/>
      <c r="W8" s="342"/>
      <c r="X8" s="342"/>
      <c r="Y8" s="342"/>
      <c r="Z8" s="5"/>
      <c r="AA8" s="5"/>
      <c r="AB8" s="5"/>
      <c r="AC8" s="5"/>
      <c r="AD8" s="5"/>
      <c r="AE8" s="5"/>
      <c r="AF8" s="5"/>
      <c r="AG8" s="5"/>
      <c r="AH8" s="5"/>
      <c r="AI8" s="14"/>
      <c r="AK8" s="124" t="s">
        <v>394</v>
      </c>
      <c r="AL8" s="124" t="s">
        <v>395</v>
      </c>
    </row>
    <row r="9" spans="1:38" s="2" customFormat="1" ht="7.5" customHeight="1" x14ac:dyDescent="0.15">
      <c r="A9" s="13"/>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14"/>
      <c r="AK9" s="125"/>
      <c r="AL9" s="125"/>
    </row>
    <row r="10" spans="1:38" s="2" customFormat="1" ht="15" customHeight="1" x14ac:dyDescent="0.15">
      <c r="A10" s="385" t="s">
        <v>78</v>
      </c>
      <c r="B10" s="386"/>
      <c r="C10" s="387"/>
      <c r="D10" s="24" t="s">
        <v>79</v>
      </c>
      <c r="E10" s="388" t="s">
        <v>112</v>
      </c>
      <c r="F10" s="388"/>
      <c r="G10" s="388"/>
      <c r="H10" s="388"/>
      <c r="I10" s="389"/>
      <c r="J10" s="390"/>
      <c r="K10" s="391"/>
      <c r="L10" s="391"/>
      <c r="M10" s="391"/>
      <c r="N10" s="391"/>
      <c r="O10" s="392"/>
      <c r="P10" s="24" t="s">
        <v>82</v>
      </c>
      <c r="Q10" s="378" t="s">
        <v>83</v>
      </c>
      <c r="R10" s="378"/>
      <c r="S10" s="378"/>
      <c r="T10" s="378"/>
      <c r="U10" s="379"/>
      <c r="V10" s="393"/>
      <c r="W10" s="393"/>
      <c r="X10" s="393"/>
      <c r="Y10" s="393"/>
      <c r="Z10" s="393"/>
      <c r="AA10" s="393"/>
      <c r="AB10" s="24" t="s">
        <v>86</v>
      </c>
      <c r="AC10" s="394" t="s">
        <v>87</v>
      </c>
      <c r="AD10" s="395"/>
      <c r="AE10" s="395"/>
      <c r="AF10" s="393"/>
      <c r="AG10" s="393"/>
      <c r="AH10" s="393"/>
      <c r="AI10" s="396"/>
      <c r="AK10" s="125" t="e">
        <f>IF(10-MOD(MID(J10,1,1)*1+MID(J10,2,1)*3+MID(J10,3,1)*7+MID(J10,4,1)*1+MID(J10,5,1)*3+MID(J10,6,1)*7+MID(J10,7,1)*1+MID(J10,8,1)*3+INT((MID(J10,9,1)*5)/10)+MOD(MID(J10,9,1)*5,10),10)=10,0,10-MOD(MID(J10,1,1)*1+MID(J10,2,1)*3+MID(J10,3,1)*7+MID(J10,4,1)*1+MID(J10,5,1)*3+MID(J10,6,1)*7+MID(J10,7,1)*1+MID(J10,8,1)*3+INT((MID(J10,9,1)*5)/10)+MOD(MID(J10,9,1)*5,10),10))</f>
        <v>#VALUE!</v>
      </c>
      <c r="AL10" s="125" t="e">
        <f>IF(INT(MID(J10,10,1))=AK10,"OK","사업자오류")</f>
        <v>#VALUE!</v>
      </c>
    </row>
    <row r="11" spans="1:38" s="2" customFormat="1" ht="15" customHeight="1" x14ac:dyDescent="0.15">
      <c r="A11" s="361"/>
      <c r="B11" s="362"/>
      <c r="C11" s="363"/>
      <c r="D11" s="24" t="s">
        <v>80</v>
      </c>
      <c r="E11" s="380" t="s">
        <v>81</v>
      </c>
      <c r="F11" s="380"/>
      <c r="G11" s="380"/>
      <c r="H11" s="380"/>
      <c r="I11" s="381"/>
      <c r="J11" s="419"/>
      <c r="K11" s="420"/>
      <c r="L11" s="420"/>
      <c r="M11" s="420"/>
      <c r="N11" s="420"/>
      <c r="O11" s="421"/>
      <c r="P11" s="24" t="s">
        <v>84</v>
      </c>
      <c r="Q11" s="378" t="s">
        <v>85</v>
      </c>
      <c r="R11" s="378"/>
      <c r="S11" s="378"/>
      <c r="T11" s="378"/>
      <c r="U11" s="379"/>
      <c r="V11" s="382"/>
      <c r="W11" s="383"/>
      <c r="X11" s="383"/>
      <c r="Y11" s="383"/>
      <c r="Z11" s="383"/>
      <c r="AA11" s="383"/>
      <c r="AB11" s="383"/>
      <c r="AC11" s="383"/>
      <c r="AD11" s="383"/>
      <c r="AE11" s="383"/>
      <c r="AF11" s="383"/>
      <c r="AG11" s="383"/>
      <c r="AH11" s="383"/>
      <c r="AI11" s="384"/>
      <c r="AK11" s="125" t="e">
        <f>MOD(11-MOD(MID(J11,1,1)*2+MID(J11,2,1)*3+MID(J11,3,1)*4+MID(J11,4,1)*5+MID(J11,5,1)*6+MID(J11,6,1)*7+MID(J11,7,1)*8+MID(J11,8,1)*9+MID(J11,9,1)*2+MID(J11,10,1)*3+MID(J11,11,1)*4+MID(J11,12,1)*5,11),10)</f>
        <v>#VALUE!</v>
      </c>
      <c r="AL11" s="125" t="e">
        <f>IF(INT(MID(J11,13,1))=AK11,"OK","주민오류")</f>
        <v>#VALUE!</v>
      </c>
    </row>
    <row r="12" spans="1:38" s="2" customFormat="1" ht="15" customHeight="1" x14ac:dyDescent="0.15">
      <c r="A12" s="694" t="s">
        <v>66</v>
      </c>
      <c r="B12" s="386"/>
      <c r="C12" s="387"/>
      <c r="D12" s="24" t="s">
        <v>67</v>
      </c>
      <c r="E12" s="364" t="s">
        <v>71</v>
      </c>
      <c r="F12" s="364"/>
      <c r="G12" s="364"/>
      <c r="H12" s="364"/>
      <c r="I12" s="365"/>
      <c r="J12" s="372"/>
      <c r="K12" s="373"/>
      <c r="L12" s="373"/>
      <c r="M12" s="373"/>
      <c r="N12" s="373"/>
      <c r="O12" s="373"/>
      <c r="P12" s="373"/>
      <c r="Q12" s="373"/>
      <c r="R12" s="373"/>
      <c r="S12" s="714"/>
      <c r="T12" s="25" t="s">
        <v>77</v>
      </c>
      <c r="U12" s="388" t="s">
        <v>112</v>
      </c>
      <c r="V12" s="388"/>
      <c r="W12" s="388"/>
      <c r="X12" s="388"/>
      <c r="Y12" s="389"/>
      <c r="Z12" s="740"/>
      <c r="AA12" s="741"/>
      <c r="AB12" s="741"/>
      <c r="AC12" s="741"/>
      <c r="AD12" s="741"/>
      <c r="AE12" s="741"/>
      <c r="AF12" s="741"/>
      <c r="AG12" s="741"/>
      <c r="AH12" s="741"/>
      <c r="AI12" s="742"/>
      <c r="AK12" s="125" t="e">
        <f>IF(10-MOD(MID(Z12,1,1)*1+MID(Z12,2,1)*3+MID(Z12,3,1)*7+MID(Z12,4,1)*1+MID(Z12,5,1)*3+MID(Z12,6,1)*7+MID(Z12,7,1)*1+MID(Z12,8,1)*3+INT((MID(Z12,9,1)*5)/10)+MOD(MID(Z12,9,1)*5,10),10)=10,0,10-MOD(MID(Z12,1,1)*1+MID(Z12,2,1)*3+MID(Z12,3,1)*7+MID(Z12,4,1)*1+MID(Z12,5,1)*3+MID(Z12,6,1)*7+MID(Z12,7,1)*1+MID(Z12,8,1)*3+INT((MID(Z12,9,1)*5)/10)+MOD(MID(Z12,9,1)*5,10),10))</f>
        <v>#VALUE!</v>
      </c>
      <c r="AL12" s="125" t="e">
        <f>IF(INT(MID(Z12,10,1))=AK12,"OK","사업자오류")</f>
        <v>#VALUE!</v>
      </c>
    </row>
    <row r="13" spans="1:38" s="2" customFormat="1" ht="15" customHeight="1" x14ac:dyDescent="0.15">
      <c r="A13" s="358"/>
      <c r="B13" s="359"/>
      <c r="C13" s="360"/>
      <c r="D13" s="24" t="s">
        <v>68</v>
      </c>
      <c r="E13" s="364" t="s">
        <v>72</v>
      </c>
      <c r="F13" s="364"/>
      <c r="G13" s="364"/>
      <c r="H13" s="364"/>
      <c r="I13" s="365"/>
      <c r="J13" s="372"/>
      <c r="K13" s="373"/>
      <c r="L13" s="373"/>
      <c r="M13" s="373"/>
      <c r="N13" s="373"/>
      <c r="O13" s="373"/>
      <c r="P13" s="373"/>
      <c r="Q13" s="373"/>
      <c r="R13" s="373"/>
      <c r="S13" s="373"/>
      <c r="T13" s="373"/>
      <c r="U13" s="373"/>
      <c r="V13" s="373"/>
      <c r="W13" s="373"/>
      <c r="X13" s="373"/>
      <c r="Y13" s="373"/>
      <c r="Z13" s="373"/>
      <c r="AA13" s="373"/>
      <c r="AB13" s="373"/>
      <c r="AC13" s="373"/>
      <c r="AD13" s="373"/>
      <c r="AE13" s="373"/>
      <c r="AF13" s="373"/>
      <c r="AG13" s="373"/>
      <c r="AH13" s="373"/>
      <c r="AI13" s="374"/>
      <c r="AK13" s="125"/>
      <c r="AL13" s="125"/>
    </row>
    <row r="14" spans="1:38" s="2" customFormat="1" ht="15" customHeight="1" x14ac:dyDescent="0.15">
      <c r="A14" s="358"/>
      <c r="B14" s="359"/>
      <c r="C14" s="360"/>
      <c r="D14" s="24" t="s">
        <v>69</v>
      </c>
      <c r="E14" s="364" t="s">
        <v>73</v>
      </c>
      <c r="F14" s="364"/>
      <c r="G14" s="364"/>
      <c r="H14" s="364"/>
      <c r="I14" s="365"/>
      <c r="J14" s="372"/>
      <c r="K14" s="373"/>
      <c r="L14" s="373"/>
      <c r="M14" s="373"/>
      <c r="N14" s="373"/>
      <c r="O14" s="373"/>
      <c r="P14" s="373"/>
      <c r="Q14" s="373"/>
      <c r="R14" s="373"/>
      <c r="S14" s="714"/>
      <c r="T14" s="25" t="s">
        <v>75</v>
      </c>
      <c r="U14" s="364" t="s">
        <v>76</v>
      </c>
      <c r="V14" s="364"/>
      <c r="W14" s="364"/>
      <c r="X14" s="364"/>
      <c r="Y14" s="365"/>
      <c r="Z14" s="419"/>
      <c r="AA14" s="420"/>
      <c r="AB14" s="420"/>
      <c r="AC14" s="420"/>
      <c r="AD14" s="420"/>
      <c r="AE14" s="420"/>
      <c r="AF14" s="420"/>
      <c r="AG14" s="420"/>
      <c r="AH14" s="420"/>
      <c r="AI14" s="715"/>
      <c r="AK14" s="125" t="e">
        <f>MOD(11-MOD(MID(Z14,1,1)*2+MID(Z14,2,1)*3+MID(Z14,3,1)*4+MID(Z14,4,1)*5+MID(Z14,5,1)*6+MID(Z14,6,1)*7+MID(Z14,7,1)*8+MID(Z14,8,1)*9+MID(Z14,9,1)*2+MID(Z14,10,1)*3+MID(Z14,11,1)*4+MID(Z14,12,1)*5,11),10)</f>
        <v>#VALUE!</v>
      </c>
      <c r="AL14" s="125" t="e">
        <f>IF(INT(MID(Z14,13,1))=AK14,"OK","주민오류")</f>
        <v>#VALUE!</v>
      </c>
    </row>
    <row r="15" spans="1:38" s="2" customFormat="1" ht="15" customHeight="1" x14ac:dyDescent="0.15">
      <c r="A15" s="361"/>
      <c r="B15" s="362"/>
      <c r="C15" s="363"/>
      <c r="D15" s="24" t="s">
        <v>70</v>
      </c>
      <c r="E15" s="364" t="s">
        <v>74</v>
      </c>
      <c r="F15" s="364"/>
      <c r="G15" s="364"/>
      <c r="H15" s="364"/>
      <c r="I15" s="365"/>
      <c r="J15" s="372"/>
      <c r="K15" s="373"/>
      <c r="L15" s="373"/>
      <c r="M15" s="373"/>
      <c r="N15" s="373"/>
      <c r="O15" s="373"/>
      <c r="P15" s="373"/>
      <c r="Q15" s="373"/>
      <c r="R15" s="373"/>
      <c r="S15" s="373"/>
      <c r="T15" s="373"/>
      <c r="U15" s="373"/>
      <c r="V15" s="373"/>
      <c r="W15" s="373"/>
      <c r="X15" s="373"/>
      <c r="Y15" s="373"/>
      <c r="Z15" s="373"/>
      <c r="AA15" s="373"/>
      <c r="AB15" s="373"/>
      <c r="AC15" s="373"/>
      <c r="AD15" s="373"/>
      <c r="AE15" s="373"/>
      <c r="AF15" s="373"/>
      <c r="AG15" s="373"/>
      <c r="AH15" s="373"/>
      <c r="AI15" s="374"/>
    </row>
    <row r="16" spans="1:38" s="2" customFormat="1" ht="15" customHeight="1" x14ac:dyDescent="0.15">
      <c r="A16" s="694" t="s">
        <v>95</v>
      </c>
      <c r="B16" s="386"/>
      <c r="C16" s="386"/>
      <c r="D16" s="387"/>
      <c r="E16" s="695" t="s">
        <v>239</v>
      </c>
      <c r="F16" s="696"/>
      <c r="G16" s="696"/>
      <c r="H16" s="696"/>
      <c r="I16" s="696"/>
      <c r="J16" s="697"/>
      <c r="K16" s="698" t="s">
        <v>65</v>
      </c>
      <c r="L16" s="699"/>
      <c r="M16" s="699"/>
      <c r="N16" s="699"/>
      <c r="O16" s="699"/>
      <c r="P16" s="699"/>
      <c r="Q16" s="699"/>
      <c r="R16" s="699"/>
      <c r="S16" s="699"/>
      <c r="T16" s="699"/>
      <c r="U16" s="699"/>
      <c r="V16" s="699"/>
      <c r="W16" s="699"/>
      <c r="X16" s="699"/>
      <c r="Y16" s="699"/>
      <c r="Z16" s="699"/>
      <c r="AA16" s="699"/>
      <c r="AB16" s="699"/>
      <c r="AC16" s="699"/>
      <c r="AD16" s="699"/>
      <c r="AE16" s="699"/>
      <c r="AF16" s="699"/>
      <c r="AG16" s="699"/>
      <c r="AH16" s="699"/>
      <c r="AI16" s="700"/>
    </row>
    <row r="17" spans="1:40" s="2" customFormat="1" ht="15" customHeight="1" x14ac:dyDescent="0.15">
      <c r="A17" s="683" t="s">
        <v>96</v>
      </c>
      <c r="B17" s="684"/>
      <c r="C17" s="684"/>
      <c r="D17" s="684"/>
      <c r="E17" s="684"/>
      <c r="F17" s="685"/>
      <c r="G17" s="683" t="s">
        <v>97</v>
      </c>
      <c r="H17" s="684"/>
      <c r="I17" s="684"/>
      <c r="J17" s="685"/>
      <c r="K17" s="686" t="s">
        <v>98</v>
      </c>
      <c r="L17" s="687"/>
      <c r="M17" s="687"/>
      <c r="N17" s="687"/>
      <c r="O17" s="687"/>
      <c r="P17" s="688"/>
      <c r="Q17" s="690" t="s">
        <v>99</v>
      </c>
      <c r="R17" s="691"/>
      <c r="S17" s="683" t="s">
        <v>64</v>
      </c>
      <c r="T17" s="684"/>
      <c r="U17" s="684"/>
      <c r="V17" s="684"/>
      <c r="W17" s="684"/>
      <c r="X17" s="684"/>
      <c r="Y17" s="684"/>
      <c r="Z17" s="684"/>
      <c r="AA17" s="684"/>
      <c r="AB17" s="684"/>
      <c r="AC17" s="684"/>
      <c r="AD17" s="684"/>
      <c r="AE17" s="684"/>
      <c r="AF17" s="684"/>
      <c r="AG17" s="684"/>
      <c r="AH17" s="684"/>
      <c r="AI17" s="685"/>
    </row>
    <row r="18" spans="1:40" s="3" customFormat="1" ht="15" customHeight="1" x14ac:dyDescent="0.15">
      <c r="A18" s="679" t="s">
        <v>62</v>
      </c>
      <c r="B18" s="395"/>
      <c r="C18" s="395" t="s">
        <v>60</v>
      </c>
      <c r="D18" s="395"/>
      <c r="E18" s="395" t="s">
        <v>61</v>
      </c>
      <c r="F18" s="657"/>
      <c r="G18" s="679" t="s">
        <v>62</v>
      </c>
      <c r="H18" s="395"/>
      <c r="I18" s="395" t="s">
        <v>60</v>
      </c>
      <c r="J18" s="657"/>
      <c r="K18" s="361"/>
      <c r="L18" s="362"/>
      <c r="M18" s="362"/>
      <c r="N18" s="362"/>
      <c r="O18" s="362"/>
      <c r="P18" s="689"/>
      <c r="Q18" s="692"/>
      <c r="R18" s="693"/>
      <c r="S18" s="679" t="s">
        <v>100</v>
      </c>
      <c r="T18" s="395"/>
      <c r="U18" s="395"/>
      <c r="V18" s="395"/>
      <c r="W18" s="701" t="s">
        <v>148</v>
      </c>
      <c r="X18" s="395"/>
      <c r="Y18" s="395"/>
      <c r="Z18" s="395" t="s">
        <v>101</v>
      </c>
      <c r="AA18" s="395"/>
      <c r="AB18" s="395"/>
      <c r="AC18" s="395"/>
      <c r="AD18" s="395" t="s">
        <v>63</v>
      </c>
      <c r="AE18" s="395"/>
      <c r="AF18" s="395"/>
      <c r="AG18" s="395"/>
      <c r="AH18" s="395"/>
      <c r="AI18" s="657"/>
    </row>
    <row r="19" spans="1:40" s="2" customFormat="1" ht="15" customHeight="1" x14ac:dyDescent="0.15">
      <c r="A19" s="671">
        <v>2020</v>
      </c>
      <c r="B19" s="672"/>
      <c r="C19" s="673">
        <v>7</v>
      </c>
      <c r="D19" s="673"/>
      <c r="E19" s="672">
        <v>31</v>
      </c>
      <c r="F19" s="674"/>
      <c r="G19" s="671">
        <f>A19</f>
        <v>2020</v>
      </c>
      <c r="H19" s="672"/>
      <c r="I19" s="673">
        <f>C19</f>
        <v>7</v>
      </c>
      <c r="J19" s="675"/>
      <c r="K19" s="676">
        <v>33330</v>
      </c>
      <c r="L19" s="677"/>
      <c r="M19" s="677"/>
      <c r="N19" s="677"/>
      <c r="O19" s="677"/>
      <c r="P19" s="678"/>
      <c r="Q19" s="661">
        <v>0.03</v>
      </c>
      <c r="R19" s="662"/>
      <c r="S19" s="663">
        <f>IF(K19*Q19&lt;1000,0,TRUNC(K19*Q19,-1))</f>
        <v>0</v>
      </c>
      <c r="T19" s="664"/>
      <c r="U19" s="664"/>
      <c r="V19" s="664"/>
      <c r="W19" s="664">
        <f>TRUNC(S19*10%,-1)</f>
        <v>0</v>
      </c>
      <c r="X19" s="664"/>
      <c r="Y19" s="664"/>
      <c r="Z19" s="665">
        <f>SUM(S19:Y19)</f>
        <v>0</v>
      </c>
      <c r="AA19" s="666"/>
      <c r="AB19" s="666"/>
      <c r="AC19" s="666"/>
      <c r="AD19" s="665">
        <f>K19-Z19</f>
        <v>33330</v>
      </c>
      <c r="AE19" s="666"/>
      <c r="AF19" s="666"/>
      <c r="AG19" s="666"/>
      <c r="AH19" s="666"/>
      <c r="AI19" s="667"/>
      <c r="AL19" s="2" t="s">
        <v>374</v>
      </c>
    </row>
    <row r="20" spans="1:40" s="2" customFormat="1" ht="15" customHeight="1" x14ac:dyDescent="0.15">
      <c r="A20" s="671"/>
      <c r="B20" s="672"/>
      <c r="C20" s="673"/>
      <c r="D20" s="673"/>
      <c r="E20" s="672"/>
      <c r="F20" s="674"/>
      <c r="G20" s="671"/>
      <c r="H20" s="672"/>
      <c r="I20" s="673"/>
      <c r="J20" s="675"/>
      <c r="K20" s="676">
        <v>33340</v>
      </c>
      <c r="L20" s="677"/>
      <c r="M20" s="677"/>
      <c r="N20" s="677"/>
      <c r="O20" s="677"/>
      <c r="P20" s="678"/>
      <c r="Q20" s="668">
        <f>$Q$19</f>
        <v>0.03</v>
      </c>
      <c r="R20" s="669"/>
      <c r="S20" s="663">
        <f>IF(K20*Q20&lt;1000,0,TRUNC(K20*Q20,-1))</f>
        <v>1000</v>
      </c>
      <c r="T20" s="664"/>
      <c r="U20" s="664"/>
      <c r="V20" s="664"/>
      <c r="W20" s="664">
        <f t="shared" ref="W20:W30" si="0">TRUNC(S20*10%,-1)</f>
        <v>100</v>
      </c>
      <c r="X20" s="664"/>
      <c r="Y20" s="664"/>
      <c r="Z20" s="665">
        <f t="shared" ref="Z20:Z30" si="1">SUM(S20:Y20)</f>
        <v>1100</v>
      </c>
      <c r="AA20" s="666"/>
      <c r="AB20" s="666"/>
      <c r="AC20" s="666"/>
      <c r="AD20" s="665">
        <f t="shared" ref="AD20:AD30" si="2">K20-Z20</f>
        <v>32240</v>
      </c>
      <c r="AE20" s="666"/>
      <c r="AF20" s="666"/>
      <c r="AG20" s="666"/>
      <c r="AH20" s="666"/>
      <c r="AI20" s="667"/>
    </row>
    <row r="21" spans="1:40" s="2" customFormat="1" ht="15" customHeight="1" x14ac:dyDescent="0.15">
      <c r="A21" s="671"/>
      <c r="B21" s="672"/>
      <c r="C21" s="673"/>
      <c r="D21" s="673"/>
      <c r="E21" s="672"/>
      <c r="F21" s="674"/>
      <c r="G21" s="671"/>
      <c r="H21" s="672"/>
      <c r="I21" s="673"/>
      <c r="J21" s="675"/>
      <c r="K21" s="676"/>
      <c r="L21" s="677"/>
      <c r="M21" s="677"/>
      <c r="N21" s="677"/>
      <c r="O21" s="677"/>
      <c r="P21" s="678"/>
      <c r="Q21" s="668">
        <f t="shared" ref="Q21:Q30" si="3">$Q$19</f>
        <v>0.03</v>
      </c>
      <c r="R21" s="669"/>
      <c r="S21" s="663">
        <f t="shared" ref="S21:S29" si="4">IF(K21*Q21&lt;1000,0,TRUNC(K21*Q21,-1))</f>
        <v>0</v>
      </c>
      <c r="T21" s="664"/>
      <c r="U21" s="664"/>
      <c r="V21" s="664"/>
      <c r="W21" s="664">
        <f t="shared" si="0"/>
        <v>0</v>
      </c>
      <c r="X21" s="664"/>
      <c r="Y21" s="664"/>
      <c r="Z21" s="665">
        <f t="shared" si="1"/>
        <v>0</v>
      </c>
      <c r="AA21" s="666"/>
      <c r="AB21" s="666"/>
      <c r="AC21" s="666"/>
      <c r="AD21" s="665">
        <f t="shared" si="2"/>
        <v>0</v>
      </c>
      <c r="AE21" s="666"/>
      <c r="AF21" s="666"/>
      <c r="AG21" s="666"/>
      <c r="AH21" s="666"/>
      <c r="AI21" s="667"/>
    </row>
    <row r="22" spans="1:40" s="2" customFormat="1" ht="15" customHeight="1" x14ac:dyDescent="0.15">
      <c r="A22" s="671"/>
      <c r="B22" s="672"/>
      <c r="C22" s="673"/>
      <c r="D22" s="673"/>
      <c r="E22" s="672"/>
      <c r="F22" s="674"/>
      <c r="G22" s="671"/>
      <c r="H22" s="672"/>
      <c r="I22" s="673"/>
      <c r="J22" s="675"/>
      <c r="K22" s="676"/>
      <c r="L22" s="677"/>
      <c r="M22" s="677"/>
      <c r="N22" s="677"/>
      <c r="O22" s="677"/>
      <c r="P22" s="678"/>
      <c r="Q22" s="668">
        <f t="shared" si="3"/>
        <v>0.03</v>
      </c>
      <c r="R22" s="669"/>
      <c r="S22" s="663">
        <f t="shared" si="4"/>
        <v>0</v>
      </c>
      <c r="T22" s="664"/>
      <c r="U22" s="664"/>
      <c r="V22" s="664"/>
      <c r="W22" s="664">
        <f t="shared" si="0"/>
        <v>0</v>
      </c>
      <c r="X22" s="664"/>
      <c r="Y22" s="664"/>
      <c r="Z22" s="665">
        <f t="shared" si="1"/>
        <v>0</v>
      </c>
      <c r="AA22" s="666"/>
      <c r="AB22" s="666"/>
      <c r="AC22" s="666"/>
      <c r="AD22" s="665">
        <f t="shared" si="2"/>
        <v>0</v>
      </c>
      <c r="AE22" s="666"/>
      <c r="AF22" s="666"/>
      <c r="AG22" s="666"/>
      <c r="AH22" s="666"/>
      <c r="AI22" s="667"/>
      <c r="AK22" s="2" t="s">
        <v>407</v>
      </c>
    </row>
    <row r="23" spans="1:40" s="2" customFormat="1" ht="15" customHeight="1" thickBot="1" x14ac:dyDescent="0.2">
      <c r="A23" s="671"/>
      <c r="B23" s="672"/>
      <c r="C23" s="673"/>
      <c r="D23" s="673"/>
      <c r="E23" s="672"/>
      <c r="F23" s="674"/>
      <c r="G23" s="671"/>
      <c r="H23" s="672"/>
      <c r="I23" s="673"/>
      <c r="J23" s="675"/>
      <c r="K23" s="676"/>
      <c r="L23" s="677"/>
      <c r="M23" s="677"/>
      <c r="N23" s="677"/>
      <c r="O23" s="677"/>
      <c r="P23" s="678"/>
      <c r="Q23" s="668">
        <f t="shared" si="3"/>
        <v>0.03</v>
      </c>
      <c r="R23" s="669"/>
      <c r="S23" s="663">
        <f t="shared" si="4"/>
        <v>0</v>
      </c>
      <c r="T23" s="664"/>
      <c r="U23" s="664"/>
      <c r="V23" s="664"/>
      <c r="W23" s="664">
        <f t="shared" si="0"/>
        <v>0</v>
      </c>
      <c r="X23" s="664"/>
      <c r="Y23" s="664"/>
      <c r="Z23" s="665">
        <f t="shared" si="1"/>
        <v>0</v>
      </c>
      <c r="AA23" s="666"/>
      <c r="AB23" s="666"/>
      <c r="AC23" s="666"/>
      <c r="AD23" s="665">
        <f t="shared" si="2"/>
        <v>0</v>
      </c>
      <c r="AE23" s="666"/>
      <c r="AF23" s="666"/>
      <c r="AG23" s="666"/>
      <c r="AH23" s="666"/>
      <c r="AI23" s="667"/>
    </row>
    <row r="24" spans="1:40" s="2" customFormat="1" ht="15" customHeight="1" thickBot="1" x14ac:dyDescent="0.2">
      <c r="A24" s="671"/>
      <c r="B24" s="672"/>
      <c r="C24" s="673"/>
      <c r="D24" s="673"/>
      <c r="E24" s="672"/>
      <c r="F24" s="674"/>
      <c r="G24" s="671"/>
      <c r="H24" s="672"/>
      <c r="I24" s="673"/>
      <c r="J24" s="675"/>
      <c r="K24" s="676"/>
      <c r="L24" s="677"/>
      <c r="M24" s="677"/>
      <c r="N24" s="677"/>
      <c r="O24" s="677"/>
      <c r="P24" s="678"/>
      <c r="Q24" s="668">
        <f t="shared" si="3"/>
        <v>0.03</v>
      </c>
      <c r="R24" s="669"/>
      <c r="S24" s="663">
        <f t="shared" si="4"/>
        <v>0</v>
      </c>
      <c r="T24" s="664"/>
      <c r="U24" s="664"/>
      <c r="V24" s="664"/>
      <c r="W24" s="664">
        <f t="shared" si="0"/>
        <v>0</v>
      </c>
      <c r="X24" s="664"/>
      <c r="Y24" s="664"/>
      <c r="Z24" s="665">
        <f t="shared" si="1"/>
        <v>0</v>
      </c>
      <c r="AA24" s="666"/>
      <c r="AB24" s="666"/>
      <c r="AC24" s="666"/>
      <c r="AD24" s="665">
        <f t="shared" si="2"/>
        <v>0</v>
      </c>
      <c r="AE24" s="666"/>
      <c r="AF24" s="666"/>
      <c r="AG24" s="666"/>
      <c r="AH24" s="666"/>
      <c r="AI24" s="667"/>
      <c r="AK24" s="126" t="s">
        <v>396</v>
      </c>
      <c r="AL24" s="127">
        <v>100000</v>
      </c>
      <c r="AN24" s="2" t="s">
        <v>397</v>
      </c>
    </row>
    <row r="25" spans="1:40" s="2" customFormat="1" ht="15" customHeight="1" x14ac:dyDescent="0.15">
      <c r="A25" s="671"/>
      <c r="B25" s="672"/>
      <c r="C25" s="673"/>
      <c r="D25" s="673"/>
      <c r="E25" s="672"/>
      <c r="F25" s="674"/>
      <c r="G25" s="671"/>
      <c r="H25" s="672"/>
      <c r="I25" s="673"/>
      <c r="J25" s="675"/>
      <c r="K25" s="676"/>
      <c r="L25" s="677"/>
      <c r="M25" s="677"/>
      <c r="N25" s="677"/>
      <c r="O25" s="677"/>
      <c r="P25" s="678"/>
      <c r="Q25" s="668">
        <f t="shared" si="3"/>
        <v>0.03</v>
      </c>
      <c r="R25" s="669"/>
      <c r="S25" s="663">
        <f t="shared" si="4"/>
        <v>0</v>
      </c>
      <c r="T25" s="664"/>
      <c r="U25" s="664"/>
      <c r="V25" s="664"/>
      <c r="W25" s="664">
        <f t="shared" si="0"/>
        <v>0</v>
      </c>
      <c r="X25" s="664"/>
      <c r="Y25" s="664"/>
      <c r="Z25" s="665">
        <f t="shared" si="1"/>
        <v>0</v>
      </c>
      <c r="AA25" s="666"/>
      <c r="AB25" s="666"/>
      <c r="AC25" s="666"/>
      <c r="AD25" s="665">
        <f t="shared" si="2"/>
        <v>0</v>
      </c>
      <c r="AE25" s="666"/>
      <c r="AF25" s="666"/>
      <c r="AG25" s="666"/>
      <c r="AH25" s="666"/>
      <c r="AI25" s="667"/>
    </row>
    <row r="26" spans="1:40" s="2" customFormat="1" ht="15" customHeight="1" x14ac:dyDescent="0.15">
      <c r="A26" s="671"/>
      <c r="B26" s="672"/>
      <c r="C26" s="673"/>
      <c r="D26" s="673"/>
      <c r="E26" s="672"/>
      <c r="F26" s="674"/>
      <c r="G26" s="671"/>
      <c r="H26" s="672"/>
      <c r="I26" s="673"/>
      <c r="J26" s="675"/>
      <c r="K26" s="676"/>
      <c r="L26" s="677"/>
      <c r="M26" s="677"/>
      <c r="N26" s="677"/>
      <c r="O26" s="677"/>
      <c r="P26" s="678"/>
      <c r="Q26" s="668">
        <f t="shared" si="3"/>
        <v>0.03</v>
      </c>
      <c r="R26" s="669"/>
      <c r="S26" s="663">
        <f t="shared" si="4"/>
        <v>0</v>
      </c>
      <c r="T26" s="664"/>
      <c r="U26" s="664"/>
      <c r="V26" s="664"/>
      <c r="W26" s="664">
        <f t="shared" si="0"/>
        <v>0</v>
      </c>
      <c r="X26" s="664"/>
      <c r="Y26" s="664"/>
      <c r="Z26" s="665">
        <f t="shared" si="1"/>
        <v>0</v>
      </c>
      <c r="AA26" s="666"/>
      <c r="AB26" s="666"/>
      <c r="AC26" s="666"/>
      <c r="AD26" s="665">
        <f t="shared" si="2"/>
        <v>0</v>
      </c>
      <c r="AE26" s="666"/>
      <c r="AF26" s="666"/>
      <c r="AG26" s="666"/>
      <c r="AH26" s="666"/>
      <c r="AI26" s="667"/>
      <c r="AK26" s="2" t="s">
        <v>398</v>
      </c>
    </row>
    <row r="27" spans="1:40" s="2" customFormat="1" ht="15" customHeight="1" x14ac:dyDescent="0.15">
      <c r="A27" s="671"/>
      <c r="B27" s="672"/>
      <c r="C27" s="673"/>
      <c r="D27" s="673"/>
      <c r="E27" s="672"/>
      <c r="F27" s="674"/>
      <c r="G27" s="671"/>
      <c r="H27" s="672"/>
      <c r="I27" s="673"/>
      <c r="J27" s="675"/>
      <c r="K27" s="676"/>
      <c r="L27" s="677"/>
      <c r="M27" s="677"/>
      <c r="N27" s="677"/>
      <c r="O27" s="677"/>
      <c r="P27" s="678"/>
      <c r="Q27" s="668">
        <f t="shared" si="3"/>
        <v>0.03</v>
      </c>
      <c r="R27" s="669"/>
      <c r="S27" s="663">
        <f t="shared" si="4"/>
        <v>0</v>
      </c>
      <c r="T27" s="664"/>
      <c r="U27" s="664"/>
      <c r="V27" s="664"/>
      <c r="W27" s="664">
        <f t="shared" si="0"/>
        <v>0</v>
      </c>
      <c r="X27" s="664"/>
      <c r="Y27" s="664"/>
      <c r="Z27" s="665">
        <f t="shared" si="1"/>
        <v>0</v>
      </c>
      <c r="AA27" s="666"/>
      <c r="AB27" s="666"/>
      <c r="AC27" s="666"/>
      <c r="AD27" s="665">
        <f t="shared" si="2"/>
        <v>0</v>
      </c>
      <c r="AE27" s="666"/>
      <c r="AF27" s="666"/>
      <c r="AG27" s="666"/>
      <c r="AH27" s="666"/>
      <c r="AI27" s="667"/>
      <c r="AK27" s="124" t="s">
        <v>399</v>
      </c>
      <c r="AL27" s="128">
        <f>AL24/(100-3.3)*100</f>
        <v>103412.61633919337</v>
      </c>
    </row>
    <row r="28" spans="1:40" s="2" customFormat="1" ht="15" customHeight="1" thickBot="1" x14ac:dyDescent="0.2">
      <c r="A28" s="671"/>
      <c r="B28" s="672"/>
      <c r="C28" s="673"/>
      <c r="D28" s="673"/>
      <c r="E28" s="672"/>
      <c r="F28" s="674"/>
      <c r="G28" s="671"/>
      <c r="H28" s="672"/>
      <c r="I28" s="673"/>
      <c r="J28" s="675"/>
      <c r="K28" s="676"/>
      <c r="L28" s="677"/>
      <c r="M28" s="677"/>
      <c r="N28" s="677"/>
      <c r="O28" s="677"/>
      <c r="P28" s="678"/>
      <c r="Q28" s="668">
        <f t="shared" si="3"/>
        <v>0.03</v>
      </c>
      <c r="R28" s="669"/>
      <c r="S28" s="663">
        <f t="shared" si="4"/>
        <v>0</v>
      </c>
      <c r="T28" s="664"/>
      <c r="U28" s="664"/>
      <c r="V28" s="664"/>
      <c r="W28" s="664">
        <f t="shared" si="0"/>
        <v>0</v>
      </c>
      <c r="X28" s="664"/>
      <c r="Y28" s="664"/>
      <c r="Z28" s="665">
        <f t="shared" si="1"/>
        <v>0</v>
      </c>
      <c r="AA28" s="666"/>
      <c r="AB28" s="666"/>
      <c r="AC28" s="666"/>
      <c r="AD28" s="665">
        <f t="shared" si="2"/>
        <v>0</v>
      </c>
      <c r="AE28" s="666"/>
      <c r="AF28" s="666"/>
      <c r="AG28" s="666"/>
      <c r="AH28" s="666"/>
      <c r="AI28" s="667"/>
      <c r="AK28" s="132">
        <v>3.3000000000000002E-2</v>
      </c>
      <c r="AL28" s="130">
        <f>AL27*3.3%</f>
        <v>3412.6163391933815</v>
      </c>
      <c r="AN28" s="136" t="s">
        <v>406</v>
      </c>
    </row>
    <row r="29" spans="1:40" s="2" customFormat="1" ht="15" customHeight="1" thickTop="1" x14ac:dyDescent="0.15">
      <c r="A29" s="671"/>
      <c r="B29" s="672"/>
      <c r="C29" s="673"/>
      <c r="D29" s="673"/>
      <c r="E29" s="672"/>
      <c r="F29" s="674"/>
      <c r="G29" s="671"/>
      <c r="H29" s="672"/>
      <c r="I29" s="673"/>
      <c r="J29" s="675"/>
      <c r="K29" s="676"/>
      <c r="L29" s="677"/>
      <c r="M29" s="677"/>
      <c r="N29" s="677"/>
      <c r="O29" s="677"/>
      <c r="P29" s="678"/>
      <c r="Q29" s="668">
        <f t="shared" si="3"/>
        <v>0.03</v>
      </c>
      <c r="R29" s="669"/>
      <c r="S29" s="663">
        <f t="shared" si="4"/>
        <v>0</v>
      </c>
      <c r="T29" s="664"/>
      <c r="U29" s="664"/>
      <c r="V29" s="664"/>
      <c r="W29" s="664">
        <f t="shared" si="0"/>
        <v>0</v>
      </c>
      <c r="X29" s="664"/>
      <c r="Y29" s="664"/>
      <c r="Z29" s="665">
        <f t="shared" si="1"/>
        <v>0</v>
      </c>
      <c r="AA29" s="666"/>
      <c r="AB29" s="666"/>
      <c r="AC29" s="666"/>
      <c r="AD29" s="665">
        <f t="shared" si="2"/>
        <v>0</v>
      </c>
      <c r="AE29" s="666"/>
      <c r="AF29" s="666"/>
      <c r="AG29" s="666"/>
      <c r="AH29" s="666"/>
      <c r="AI29" s="667"/>
      <c r="AK29" s="131" t="s">
        <v>400</v>
      </c>
      <c r="AL29" s="129">
        <f>AL27-AL28</f>
        <v>99999.999999999985</v>
      </c>
      <c r="AN29" s="137">
        <f>AL24-AL29</f>
        <v>0</v>
      </c>
    </row>
    <row r="30" spans="1:40" s="2" customFormat="1" ht="15" customHeight="1" thickBot="1" x14ac:dyDescent="0.2">
      <c r="A30" s="702"/>
      <c r="B30" s="703"/>
      <c r="C30" s="704"/>
      <c r="D30" s="704"/>
      <c r="E30" s="703"/>
      <c r="F30" s="705"/>
      <c r="G30" s="702"/>
      <c r="H30" s="703"/>
      <c r="I30" s="704"/>
      <c r="J30" s="706"/>
      <c r="K30" s="707"/>
      <c r="L30" s="708"/>
      <c r="M30" s="708"/>
      <c r="N30" s="708"/>
      <c r="O30" s="708"/>
      <c r="P30" s="709"/>
      <c r="Q30" s="710">
        <f t="shared" si="3"/>
        <v>0.03</v>
      </c>
      <c r="R30" s="711"/>
      <c r="S30" s="712">
        <f>IF(K30*Q30&lt;1000,0,TRUNC(K30*Q30,-1))</f>
        <v>0</v>
      </c>
      <c r="T30" s="713"/>
      <c r="U30" s="713"/>
      <c r="V30" s="713"/>
      <c r="W30" s="713">
        <f t="shared" si="0"/>
        <v>0</v>
      </c>
      <c r="X30" s="713"/>
      <c r="Y30" s="713"/>
      <c r="Z30" s="680">
        <f t="shared" si="1"/>
        <v>0</v>
      </c>
      <c r="AA30" s="681"/>
      <c r="AB30" s="681"/>
      <c r="AC30" s="681"/>
      <c r="AD30" s="680">
        <f t="shared" si="2"/>
        <v>0</v>
      </c>
      <c r="AE30" s="681"/>
      <c r="AF30" s="681"/>
      <c r="AG30" s="681"/>
      <c r="AH30" s="681"/>
      <c r="AI30" s="682"/>
    </row>
    <row r="31" spans="1:40" s="2" customFormat="1" ht="15" customHeight="1" thickTop="1" x14ac:dyDescent="0.15">
      <c r="A31" s="361" t="s">
        <v>113</v>
      </c>
      <c r="B31" s="362"/>
      <c r="C31" s="362"/>
      <c r="D31" s="362"/>
      <c r="E31" s="362"/>
      <c r="F31" s="362"/>
      <c r="G31" s="362"/>
      <c r="H31" s="362"/>
      <c r="I31" s="362"/>
      <c r="J31" s="363"/>
      <c r="K31" s="722">
        <f>SUM(K19:P30)</f>
        <v>66670</v>
      </c>
      <c r="L31" s="722"/>
      <c r="M31" s="722"/>
      <c r="N31" s="722"/>
      <c r="O31" s="722"/>
      <c r="P31" s="722"/>
      <c r="Q31" s="723"/>
      <c r="R31" s="723"/>
      <c r="S31" s="658">
        <f>SUM(S19:V30)</f>
        <v>1000</v>
      </c>
      <c r="T31" s="659"/>
      <c r="U31" s="659"/>
      <c r="V31" s="659"/>
      <c r="W31" s="658">
        <f>SUM(W19:Y30)</f>
        <v>100</v>
      </c>
      <c r="X31" s="659"/>
      <c r="Y31" s="659"/>
      <c r="Z31" s="658">
        <f>SUM(Z19:AC30)</f>
        <v>1100</v>
      </c>
      <c r="AA31" s="659"/>
      <c r="AB31" s="659"/>
      <c r="AC31" s="659"/>
      <c r="AD31" s="658">
        <f>SUM(AD19:AI30)</f>
        <v>65570</v>
      </c>
      <c r="AE31" s="659"/>
      <c r="AF31" s="659"/>
      <c r="AG31" s="659"/>
      <c r="AH31" s="659"/>
      <c r="AI31" s="660"/>
    </row>
    <row r="32" spans="1:40" s="2" customFormat="1" ht="15" customHeight="1" x14ac:dyDescent="0.15">
      <c r="A32" s="16"/>
      <c r="B32" s="11" t="s">
        <v>102</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17"/>
    </row>
    <row r="33" spans="1:38" s="2" customFormat="1" ht="15" customHeight="1" x14ac:dyDescent="0.15">
      <c r="A33" s="16"/>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17"/>
    </row>
    <row r="34" spans="1:38" s="2" customFormat="1" ht="15" customHeight="1" x14ac:dyDescent="0.15">
      <c r="A34" s="16"/>
      <c r="B34" s="4"/>
      <c r="C34" s="4"/>
      <c r="D34" s="4"/>
      <c r="E34" s="4"/>
      <c r="F34" s="4"/>
      <c r="G34" s="4"/>
      <c r="H34" s="4"/>
      <c r="I34" s="4"/>
      <c r="J34" s="4"/>
      <c r="K34" s="4"/>
      <c r="L34" s="4"/>
      <c r="M34" s="4"/>
      <c r="N34" s="349" t="str">
        <f ca="1">IF(J14="","        년       월      일",TODAY())</f>
        <v xml:space="preserve">        년       월      일</v>
      </c>
      <c r="O34" s="349"/>
      <c r="P34" s="349"/>
      <c r="Q34" s="349"/>
      <c r="R34" s="349"/>
      <c r="S34" s="349"/>
      <c r="T34" s="349"/>
      <c r="U34" s="349"/>
      <c r="V34" s="349"/>
      <c r="W34" s="4"/>
      <c r="X34" s="4"/>
      <c r="Y34" s="4"/>
      <c r="Z34" s="4"/>
      <c r="AA34" s="4"/>
      <c r="AB34" s="4"/>
      <c r="AC34" s="4"/>
      <c r="AD34" s="4"/>
      <c r="AE34" s="4"/>
      <c r="AF34" s="4"/>
      <c r="AG34" s="4"/>
      <c r="AH34" s="4"/>
      <c r="AI34" s="17"/>
    </row>
    <row r="35" spans="1:38" s="2" customFormat="1" ht="15" customHeight="1" x14ac:dyDescent="0.15">
      <c r="A35" s="16"/>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17"/>
    </row>
    <row r="36" spans="1:38" s="2" customFormat="1" ht="15" customHeight="1" x14ac:dyDescent="0.15">
      <c r="A36" s="16"/>
      <c r="B36" s="4"/>
      <c r="C36" s="4"/>
      <c r="D36" s="4"/>
      <c r="E36" s="4"/>
      <c r="F36" s="4"/>
      <c r="G36" s="4"/>
      <c r="H36" s="4"/>
      <c r="I36" s="341" t="s">
        <v>103</v>
      </c>
      <c r="J36" s="341"/>
      <c r="K36" s="341"/>
      <c r="L36" s="341"/>
      <c r="M36" s="341"/>
      <c r="N36" s="341"/>
      <c r="O36" s="342" t="str">
        <f>IF(V10="","",V10)</f>
        <v/>
      </c>
      <c r="P36" s="342"/>
      <c r="Q36" s="342"/>
      <c r="R36" s="342"/>
      <c r="S36" s="342"/>
      <c r="T36" s="342"/>
      <c r="U36" s="342"/>
      <c r="V36" s="342"/>
      <c r="W36" s="342"/>
      <c r="X36" s="11" t="s">
        <v>104</v>
      </c>
      <c r="Y36" s="4"/>
      <c r="Z36" s="4"/>
      <c r="AA36" s="4"/>
      <c r="AB36" s="4"/>
      <c r="AC36" s="4"/>
      <c r="AD36" s="4"/>
      <c r="AE36" s="4"/>
      <c r="AF36" s="4"/>
      <c r="AG36" s="4"/>
      <c r="AH36" s="4"/>
      <c r="AI36" s="17"/>
    </row>
    <row r="37" spans="1:38" s="2" customFormat="1" ht="15" customHeight="1" x14ac:dyDescent="0.15">
      <c r="A37" s="16"/>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17"/>
    </row>
    <row r="38" spans="1:38" s="2" customFormat="1" ht="15" customHeight="1" x14ac:dyDescent="0.15">
      <c r="A38" s="16"/>
      <c r="B38" s="342" t="str">
        <f>IF(J14="","",J14)</f>
        <v/>
      </c>
      <c r="C38" s="342"/>
      <c r="D38" s="342"/>
      <c r="E38" s="342"/>
      <c r="F38" s="342"/>
      <c r="G38" s="11" t="s">
        <v>105</v>
      </c>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17"/>
    </row>
    <row r="39" spans="1:38" s="2" customFormat="1" ht="15" customHeight="1" x14ac:dyDescent="0.15">
      <c r="A39" s="18"/>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19"/>
    </row>
    <row r="40" spans="1:38" s="2" customFormat="1" ht="3.75" customHeight="1" x14ac:dyDescent="0.15">
      <c r="A40" s="16"/>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17"/>
    </row>
    <row r="41" spans="1:38" s="2" customFormat="1" ht="15" customHeight="1" x14ac:dyDescent="0.15">
      <c r="A41" s="27" t="s">
        <v>106</v>
      </c>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9"/>
    </row>
    <row r="42" spans="1:38" s="12" customFormat="1" ht="15" customHeight="1" x14ac:dyDescent="0.15">
      <c r="A42" s="30"/>
      <c r="B42" s="31" t="s">
        <v>557</v>
      </c>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2"/>
    </row>
    <row r="43" spans="1:38" s="12" customFormat="1" ht="15" customHeight="1" x14ac:dyDescent="0.15">
      <c r="A43" s="30"/>
      <c r="B43" s="31" t="s">
        <v>107</v>
      </c>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2"/>
    </row>
    <row r="44" spans="1:38" s="12" customFormat="1" ht="15" customHeight="1" x14ac:dyDescent="0.15">
      <c r="A44" s="30"/>
      <c r="B44" s="31" t="s">
        <v>108</v>
      </c>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2"/>
    </row>
    <row r="45" spans="1:38" s="12" customFormat="1" ht="15" customHeight="1" x14ac:dyDescent="0.15">
      <c r="A45" s="30"/>
      <c r="B45" s="31" t="s">
        <v>156</v>
      </c>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2"/>
    </row>
    <row r="46" spans="1:38" s="12" customFormat="1" ht="6" customHeight="1" x14ac:dyDescent="0.15">
      <c r="A46" s="20"/>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21"/>
    </row>
    <row r="47" spans="1:38" s="1" customFormat="1" ht="15" customHeight="1" x14ac:dyDescent="0.15">
      <c r="A47" s="652" t="s">
        <v>0</v>
      </c>
      <c r="B47" s="647"/>
      <c r="C47" s="647"/>
      <c r="D47" s="647" t="s">
        <v>1</v>
      </c>
      <c r="E47" s="647"/>
      <c r="F47" s="647"/>
      <c r="G47" s="647"/>
      <c r="H47" s="647" t="s">
        <v>0</v>
      </c>
      <c r="I47" s="647"/>
      <c r="J47" s="647"/>
      <c r="K47" s="647" t="s">
        <v>1</v>
      </c>
      <c r="L47" s="647"/>
      <c r="M47" s="647"/>
      <c r="N47" s="647"/>
      <c r="O47" s="647" t="s">
        <v>0</v>
      </c>
      <c r="P47" s="647"/>
      <c r="Q47" s="647"/>
      <c r="R47" s="647" t="s">
        <v>1</v>
      </c>
      <c r="S47" s="647"/>
      <c r="T47" s="647"/>
      <c r="U47" s="647"/>
      <c r="V47" s="647" t="s">
        <v>0</v>
      </c>
      <c r="W47" s="647"/>
      <c r="X47" s="647"/>
      <c r="Y47" s="647" t="s">
        <v>1</v>
      </c>
      <c r="Z47" s="647"/>
      <c r="AA47" s="647"/>
      <c r="AB47" s="647"/>
      <c r="AC47" s="647" t="s">
        <v>0</v>
      </c>
      <c r="AD47" s="647"/>
      <c r="AE47" s="647"/>
      <c r="AF47" s="647" t="s">
        <v>1</v>
      </c>
      <c r="AG47" s="647"/>
      <c r="AH47" s="647"/>
      <c r="AI47" s="648"/>
      <c r="AK47" s="118" t="s">
        <v>212</v>
      </c>
      <c r="AL47" s="118" t="s">
        <v>376</v>
      </c>
    </row>
    <row r="48" spans="1:38" s="1" customFormat="1" ht="15" customHeight="1" x14ac:dyDescent="0.15">
      <c r="A48" s="649" t="s">
        <v>8</v>
      </c>
      <c r="B48" s="650"/>
      <c r="C48" s="650"/>
      <c r="D48" s="650" t="s">
        <v>2</v>
      </c>
      <c r="E48" s="650"/>
      <c r="F48" s="650"/>
      <c r="G48" s="650"/>
      <c r="H48" s="650" t="s">
        <v>14</v>
      </c>
      <c r="I48" s="650"/>
      <c r="J48" s="650"/>
      <c r="K48" s="650" t="s">
        <v>20</v>
      </c>
      <c r="L48" s="650"/>
      <c r="M48" s="650"/>
      <c r="N48" s="650"/>
      <c r="O48" s="650" t="s">
        <v>26</v>
      </c>
      <c r="P48" s="650"/>
      <c r="Q48" s="650"/>
      <c r="R48" s="650" t="s">
        <v>32</v>
      </c>
      <c r="S48" s="650"/>
      <c r="T48" s="650"/>
      <c r="U48" s="650"/>
      <c r="V48" s="650" t="s">
        <v>38</v>
      </c>
      <c r="W48" s="650"/>
      <c r="X48" s="650"/>
      <c r="Y48" s="650" t="s">
        <v>44</v>
      </c>
      <c r="Z48" s="650"/>
      <c r="AA48" s="650"/>
      <c r="AB48" s="650"/>
      <c r="AC48" s="650" t="s">
        <v>50</v>
      </c>
      <c r="AD48" s="650"/>
      <c r="AE48" s="650"/>
      <c r="AF48" s="650" t="s">
        <v>55</v>
      </c>
      <c r="AG48" s="650"/>
      <c r="AH48" s="650"/>
      <c r="AI48" s="651"/>
      <c r="AK48" s="120" t="s">
        <v>54</v>
      </c>
      <c r="AL48" s="121" t="s">
        <v>59</v>
      </c>
    </row>
    <row r="49" spans="1:38" s="1" customFormat="1" ht="15" customHeight="1" x14ac:dyDescent="0.15">
      <c r="A49" s="649" t="s">
        <v>9</v>
      </c>
      <c r="B49" s="650"/>
      <c r="C49" s="650"/>
      <c r="D49" s="650" t="s">
        <v>6</v>
      </c>
      <c r="E49" s="650"/>
      <c r="F49" s="650"/>
      <c r="G49" s="650"/>
      <c r="H49" s="650" t="s">
        <v>15</v>
      </c>
      <c r="I49" s="650"/>
      <c r="J49" s="650"/>
      <c r="K49" s="650" t="s">
        <v>21</v>
      </c>
      <c r="L49" s="650"/>
      <c r="M49" s="650"/>
      <c r="N49" s="650"/>
      <c r="O49" s="650" t="s">
        <v>27</v>
      </c>
      <c r="P49" s="650"/>
      <c r="Q49" s="650"/>
      <c r="R49" s="650" t="s">
        <v>33</v>
      </c>
      <c r="S49" s="650"/>
      <c r="T49" s="650"/>
      <c r="U49" s="650"/>
      <c r="V49" s="650" t="s">
        <v>39</v>
      </c>
      <c r="W49" s="650"/>
      <c r="X49" s="650"/>
      <c r="Y49" s="653" t="s">
        <v>45</v>
      </c>
      <c r="Z49" s="653"/>
      <c r="AA49" s="653"/>
      <c r="AB49" s="653"/>
      <c r="AC49" s="650" t="s">
        <v>51</v>
      </c>
      <c r="AD49" s="650"/>
      <c r="AE49" s="650"/>
      <c r="AF49" s="650" t="s">
        <v>56</v>
      </c>
      <c r="AG49" s="650"/>
      <c r="AH49" s="650"/>
      <c r="AI49" s="651"/>
      <c r="AK49" s="120" t="s">
        <v>8</v>
      </c>
      <c r="AL49" s="121" t="s">
        <v>2</v>
      </c>
    </row>
    <row r="50" spans="1:38" s="1" customFormat="1" ht="15" customHeight="1" x14ac:dyDescent="0.15">
      <c r="A50" s="649" t="s">
        <v>10</v>
      </c>
      <c r="B50" s="650"/>
      <c r="C50" s="650"/>
      <c r="D50" s="650" t="s">
        <v>3</v>
      </c>
      <c r="E50" s="650"/>
      <c r="F50" s="650"/>
      <c r="G50" s="650"/>
      <c r="H50" s="650" t="s">
        <v>16</v>
      </c>
      <c r="I50" s="650"/>
      <c r="J50" s="650"/>
      <c r="K50" s="650" t="s">
        <v>22</v>
      </c>
      <c r="L50" s="650"/>
      <c r="M50" s="650"/>
      <c r="N50" s="650"/>
      <c r="O50" s="650" t="s">
        <v>28</v>
      </c>
      <c r="P50" s="650"/>
      <c r="Q50" s="650"/>
      <c r="R50" s="650" t="s">
        <v>34</v>
      </c>
      <c r="S50" s="650"/>
      <c r="T50" s="650"/>
      <c r="U50" s="650"/>
      <c r="V50" s="650" t="s">
        <v>40</v>
      </c>
      <c r="W50" s="650"/>
      <c r="X50" s="650"/>
      <c r="Y50" s="650" t="s">
        <v>46</v>
      </c>
      <c r="Z50" s="650"/>
      <c r="AA50" s="650"/>
      <c r="AB50" s="650"/>
      <c r="AC50" s="650" t="s">
        <v>52</v>
      </c>
      <c r="AD50" s="650"/>
      <c r="AE50" s="650"/>
      <c r="AF50" s="650" t="s">
        <v>57</v>
      </c>
      <c r="AG50" s="650"/>
      <c r="AH50" s="650"/>
      <c r="AI50" s="651"/>
      <c r="AK50" s="120" t="s">
        <v>9</v>
      </c>
      <c r="AL50" s="121" t="s">
        <v>377</v>
      </c>
    </row>
    <row r="51" spans="1:38" s="1" customFormat="1" ht="15" customHeight="1" x14ac:dyDescent="0.15">
      <c r="A51" s="649" t="s">
        <v>11</v>
      </c>
      <c r="B51" s="650"/>
      <c r="C51" s="650"/>
      <c r="D51" s="650" t="s">
        <v>4</v>
      </c>
      <c r="E51" s="650"/>
      <c r="F51" s="650"/>
      <c r="G51" s="650"/>
      <c r="H51" s="650" t="s">
        <v>17</v>
      </c>
      <c r="I51" s="650"/>
      <c r="J51" s="650"/>
      <c r="K51" s="650" t="s">
        <v>23</v>
      </c>
      <c r="L51" s="650"/>
      <c r="M51" s="650"/>
      <c r="N51" s="650"/>
      <c r="O51" s="650" t="s">
        <v>29</v>
      </c>
      <c r="P51" s="650"/>
      <c r="Q51" s="650"/>
      <c r="R51" s="650" t="s">
        <v>35</v>
      </c>
      <c r="S51" s="650"/>
      <c r="T51" s="650"/>
      <c r="U51" s="650"/>
      <c r="V51" s="650" t="s">
        <v>41</v>
      </c>
      <c r="W51" s="650"/>
      <c r="X51" s="650"/>
      <c r="Y51" s="650" t="s">
        <v>47</v>
      </c>
      <c r="Z51" s="650"/>
      <c r="AA51" s="650"/>
      <c r="AB51" s="650"/>
      <c r="AC51" s="650" t="s">
        <v>53</v>
      </c>
      <c r="AD51" s="650"/>
      <c r="AE51" s="650"/>
      <c r="AF51" s="650" t="s">
        <v>58</v>
      </c>
      <c r="AG51" s="650"/>
      <c r="AH51" s="650"/>
      <c r="AI51" s="651"/>
      <c r="AK51" s="120" t="s">
        <v>10</v>
      </c>
      <c r="AL51" s="121" t="s">
        <v>378</v>
      </c>
    </row>
    <row r="52" spans="1:38" s="1" customFormat="1" ht="15" customHeight="1" x14ac:dyDescent="0.15">
      <c r="A52" s="649" t="s">
        <v>12</v>
      </c>
      <c r="B52" s="650"/>
      <c r="C52" s="650"/>
      <c r="D52" s="650" t="s">
        <v>5</v>
      </c>
      <c r="E52" s="650"/>
      <c r="F52" s="650"/>
      <c r="G52" s="650"/>
      <c r="H52" s="650" t="s">
        <v>18</v>
      </c>
      <c r="I52" s="650"/>
      <c r="J52" s="650"/>
      <c r="K52" s="650" t="s">
        <v>24</v>
      </c>
      <c r="L52" s="650"/>
      <c r="M52" s="650"/>
      <c r="N52" s="650"/>
      <c r="O52" s="650" t="s">
        <v>30</v>
      </c>
      <c r="P52" s="650"/>
      <c r="Q52" s="650"/>
      <c r="R52" s="650" t="s">
        <v>36</v>
      </c>
      <c r="S52" s="650"/>
      <c r="T52" s="650"/>
      <c r="U52" s="650"/>
      <c r="V52" s="650" t="s">
        <v>42</v>
      </c>
      <c r="W52" s="650"/>
      <c r="X52" s="650"/>
      <c r="Y52" s="650" t="s">
        <v>48</v>
      </c>
      <c r="Z52" s="650"/>
      <c r="AA52" s="650"/>
      <c r="AB52" s="650"/>
      <c r="AC52" s="650" t="s">
        <v>54</v>
      </c>
      <c r="AD52" s="650"/>
      <c r="AE52" s="650"/>
      <c r="AF52" s="650" t="s">
        <v>59</v>
      </c>
      <c r="AG52" s="650"/>
      <c r="AH52" s="650"/>
      <c r="AI52" s="651"/>
      <c r="AK52" s="120" t="s">
        <v>11</v>
      </c>
      <c r="AL52" s="121" t="s">
        <v>4</v>
      </c>
    </row>
    <row r="53" spans="1:38" s="1" customFormat="1" ht="15" customHeight="1" x14ac:dyDescent="0.15">
      <c r="A53" s="654" t="s">
        <v>13</v>
      </c>
      <c r="B53" s="655"/>
      <c r="C53" s="655"/>
      <c r="D53" s="655" t="s">
        <v>7</v>
      </c>
      <c r="E53" s="655"/>
      <c r="F53" s="655"/>
      <c r="G53" s="655"/>
      <c r="H53" s="655" t="s">
        <v>19</v>
      </c>
      <c r="I53" s="655"/>
      <c r="J53" s="655"/>
      <c r="K53" s="655" t="s">
        <v>25</v>
      </c>
      <c r="L53" s="655"/>
      <c r="M53" s="655"/>
      <c r="N53" s="655"/>
      <c r="O53" s="655" t="s">
        <v>31</v>
      </c>
      <c r="P53" s="655"/>
      <c r="Q53" s="655"/>
      <c r="R53" s="656" t="s">
        <v>37</v>
      </c>
      <c r="S53" s="656"/>
      <c r="T53" s="656"/>
      <c r="U53" s="656"/>
      <c r="V53" s="655" t="s">
        <v>43</v>
      </c>
      <c r="W53" s="655"/>
      <c r="X53" s="655"/>
      <c r="Y53" s="655" t="s">
        <v>49</v>
      </c>
      <c r="Z53" s="655"/>
      <c r="AA53" s="655"/>
      <c r="AB53" s="655"/>
      <c r="AC53" s="655"/>
      <c r="AD53" s="655"/>
      <c r="AE53" s="655"/>
      <c r="AF53" s="655"/>
      <c r="AG53" s="655"/>
      <c r="AH53" s="655"/>
      <c r="AI53" s="670"/>
      <c r="AK53" s="120" t="s">
        <v>12</v>
      </c>
      <c r="AL53" s="121" t="s">
        <v>5</v>
      </c>
    </row>
    <row r="54" spans="1:38" ht="4.5" customHeight="1" x14ac:dyDescent="0.15">
      <c r="AK54" s="122"/>
      <c r="AL54" s="123"/>
    </row>
    <row r="55" spans="1:38" x14ac:dyDescent="0.15">
      <c r="AG55" s="22" t="s">
        <v>109</v>
      </c>
      <c r="AK55" s="122" t="s">
        <v>13</v>
      </c>
      <c r="AL55" s="123" t="s">
        <v>7</v>
      </c>
    </row>
    <row r="56" spans="1:38" x14ac:dyDescent="0.15">
      <c r="AK56" s="122" t="s">
        <v>379</v>
      </c>
      <c r="AL56" s="123" t="s">
        <v>20</v>
      </c>
    </row>
    <row r="57" spans="1:38" x14ac:dyDescent="0.15">
      <c r="AK57" s="122" t="s">
        <v>15</v>
      </c>
      <c r="AL57" s="123" t="s">
        <v>21</v>
      </c>
    </row>
    <row r="58" spans="1:38" x14ac:dyDescent="0.15">
      <c r="AK58" s="122" t="s">
        <v>16</v>
      </c>
      <c r="AL58" s="123" t="s">
        <v>380</v>
      </c>
    </row>
    <row r="59" spans="1:38" x14ac:dyDescent="0.15">
      <c r="AK59" s="122" t="s">
        <v>17</v>
      </c>
      <c r="AL59" s="123" t="s">
        <v>23</v>
      </c>
    </row>
    <row r="60" spans="1:38" x14ac:dyDescent="0.15">
      <c r="AK60" s="122" t="s">
        <v>18</v>
      </c>
      <c r="AL60" s="123" t="s">
        <v>381</v>
      </c>
    </row>
    <row r="61" spans="1:38" x14ac:dyDescent="0.15">
      <c r="AK61" s="122" t="s">
        <v>19</v>
      </c>
      <c r="AL61" s="123" t="s">
        <v>25</v>
      </c>
    </row>
    <row r="62" spans="1:38" x14ac:dyDescent="0.15">
      <c r="AK62" s="122" t="s">
        <v>26</v>
      </c>
      <c r="AL62" s="123" t="s">
        <v>32</v>
      </c>
    </row>
    <row r="63" spans="1:38" x14ac:dyDescent="0.15">
      <c r="AK63" s="122" t="s">
        <v>27</v>
      </c>
      <c r="AL63" s="123" t="s">
        <v>382</v>
      </c>
    </row>
    <row r="64" spans="1:38" x14ac:dyDescent="0.15">
      <c r="AK64" s="122" t="s">
        <v>28</v>
      </c>
      <c r="AL64" s="123" t="s">
        <v>34</v>
      </c>
    </row>
    <row r="65" spans="37:38" x14ac:dyDescent="0.15">
      <c r="AK65" s="122" t="s">
        <v>29</v>
      </c>
      <c r="AL65" s="123" t="s">
        <v>35</v>
      </c>
    </row>
    <row r="66" spans="37:38" x14ac:dyDescent="0.15">
      <c r="AK66" s="122" t="s">
        <v>383</v>
      </c>
      <c r="AL66" s="123" t="s">
        <v>384</v>
      </c>
    </row>
    <row r="67" spans="37:38" x14ac:dyDescent="0.15">
      <c r="AK67" s="122" t="s">
        <v>31</v>
      </c>
      <c r="AL67" s="123" t="s">
        <v>385</v>
      </c>
    </row>
    <row r="68" spans="37:38" x14ac:dyDescent="0.15">
      <c r="AK68" s="122" t="s">
        <v>38</v>
      </c>
      <c r="AL68" s="123" t="s">
        <v>44</v>
      </c>
    </row>
    <row r="69" spans="37:38" x14ac:dyDescent="0.15">
      <c r="AK69" s="122" t="s">
        <v>386</v>
      </c>
      <c r="AL69" s="123" t="s">
        <v>387</v>
      </c>
    </row>
    <row r="70" spans="37:38" x14ac:dyDescent="0.15">
      <c r="AK70" s="122" t="s">
        <v>40</v>
      </c>
      <c r="AL70" s="123" t="s">
        <v>46</v>
      </c>
    </row>
    <row r="71" spans="37:38" x14ac:dyDescent="0.15">
      <c r="AK71" s="122" t="s">
        <v>41</v>
      </c>
      <c r="AL71" s="123" t="s">
        <v>47</v>
      </c>
    </row>
    <row r="72" spans="37:38" x14ac:dyDescent="0.15">
      <c r="AK72" s="122" t="s">
        <v>42</v>
      </c>
      <c r="AL72" s="123" t="s">
        <v>48</v>
      </c>
    </row>
    <row r="73" spans="37:38" x14ac:dyDescent="0.15">
      <c r="AK73" s="122" t="s">
        <v>43</v>
      </c>
      <c r="AL73" s="123" t="s">
        <v>49</v>
      </c>
    </row>
    <row r="74" spans="37:38" x14ac:dyDescent="0.15">
      <c r="AK74" s="122" t="s">
        <v>388</v>
      </c>
      <c r="AL74" s="123" t="s">
        <v>55</v>
      </c>
    </row>
    <row r="75" spans="37:38" x14ac:dyDescent="0.15">
      <c r="AK75" s="122" t="s">
        <v>51</v>
      </c>
      <c r="AL75" s="123" t="s">
        <v>56</v>
      </c>
    </row>
    <row r="76" spans="37:38" x14ac:dyDescent="0.15">
      <c r="AK76" s="122" t="s">
        <v>52</v>
      </c>
      <c r="AL76" s="123" t="s">
        <v>57</v>
      </c>
    </row>
    <row r="77" spans="37:38" x14ac:dyDescent="0.15">
      <c r="AK77" s="122" t="s">
        <v>53</v>
      </c>
      <c r="AL77" s="123" t="s">
        <v>58</v>
      </c>
    </row>
  </sheetData>
  <mergeCells count="265">
    <mergeCell ref="B38:F38"/>
    <mergeCell ref="A31:J31"/>
    <mergeCell ref="K8:Y8"/>
    <mergeCell ref="AE3:AH3"/>
    <mergeCell ref="AE4:AH4"/>
    <mergeCell ref="N34:V34"/>
    <mergeCell ref="I36:N36"/>
    <mergeCell ref="O36:W36"/>
    <mergeCell ref="K31:P31"/>
    <mergeCell ref="Q31:R31"/>
    <mergeCell ref="S31:V31"/>
    <mergeCell ref="W31:Y31"/>
    <mergeCell ref="AB5:AB6"/>
    <mergeCell ref="AC5:AD6"/>
    <mergeCell ref="AE5:AF6"/>
    <mergeCell ref="AB3:AD4"/>
    <mergeCell ref="J15:AI15"/>
    <mergeCell ref="J12:S12"/>
    <mergeCell ref="U12:Y12"/>
    <mergeCell ref="Z12:AI12"/>
    <mergeCell ref="AG5:AH6"/>
    <mergeCell ref="F4:F6"/>
    <mergeCell ref="D4:E6"/>
    <mergeCell ref="B4:C6"/>
    <mergeCell ref="J11:O11"/>
    <mergeCell ref="Q11:U11"/>
    <mergeCell ref="V11:AI11"/>
    <mergeCell ref="AF10:AI10"/>
    <mergeCell ref="AC10:AE10"/>
    <mergeCell ref="A10:C11"/>
    <mergeCell ref="J14:S14"/>
    <mergeCell ref="U14:Y14"/>
    <mergeCell ref="Z14:AI14"/>
    <mergeCell ref="A12:C15"/>
    <mergeCell ref="E12:I12"/>
    <mergeCell ref="E13:I13"/>
    <mergeCell ref="E14:I14"/>
    <mergeCell ref="E15:I15"/>
    <mergeCell ref="E10:I10"/>
    <mergeCell ref="E11:I11"/>
    <mergeCell ref="J10:O10"/>
    <mergeCell ref="Q10:U10"/>
    <mergeCell ref="V10:AA10"/>
    <mergeCell ref="J13:AI13"/>
    <mergeCell ref="Z30:AC30"/>
    <mergeCell ref="AD30:AI30"/>
    <mergeCell ref="A17:F17"/>
    <mergeCell ref="G17:J17"/>
    <mergeCell ref="K17:P18"/>
    <mergeCell ref="Q17:R18"/>
    <mergeCell ref="S17:AI17"/>
    <mergeCell ref="A16:D16"/>
    <mergeCell ref="E16:J16"/>
    <mergeCell ref="K16:AI16"/>
    <mergeCell ref="S18:V18"/>
    <mergeCell ref="W18:Y18"/>
    <mergeCell ref="A30:B30"/>
    <mergeCell ref="C30:D30"/>
    <mergeCell ref="E30:F30"/>
    <mergeCell ref="G30:H30"/>
    <mergeCell ref="I30:J30"/>
    <mergeCell ref="K30:P30"/>
    <mergeCell ref="Q30:R30"/>
    <mergeCell ref="S30:V30"/>
    <mergeCell ref="W30:Y30"/>
    <mergeCell ref="Z28:AC28"/>
    <mergeCell ref="AD28:AI28"/>
    <mergeCell ref="A29:B29"/>
    <mergeCell ref="AD29:AI29"/>
    <mergeCell ref="A28:B28"/>
    <mergeCell ref="C28:D28"/>
    <mergeCell ref="E28:F28"/>
    <mergeCell ref="G28:H28"/>
    <mergeCell ref="I28:J28"/>
    <mergeCell ref="K28:P28"/>
    <mergeCell ref="Q28:R28"/>
    <mergeCell ref="S28:V28"/>
    <mergeCell ref="W28:Y28"/>
    <mergeCell ref="C29:D29"/>
    <mergeCell ref="E29:F29"/>
    <mergeCell ref="G29:H29"/>
    <mergeCell ref="I29:J29"/>
    <mergeCell ref="K29:P29"/>
    <mergeCell ref="Q29:R29"/>
    <mergeCell ref="S29:V29"/>
    <mergeCell ref="W29:Y29"/>
    <mergeCell ref="Z29:AC29"/>
    <mergeCell ref="Z26:AC26"/>
    <mergeCell ref="AD26:AI26"/>
    <mergeCell ref="A27:B27"/>
    <mergeCell ref="C27:D27"/>
    <mergeCell ref="E27:F27"/>
    <mergeCell ref="G27:H27"/>
    <mergeCell ref="I27:J27"/>
    <mergeCell ref="K27:P27"/>
    <mergeCell ref="Q27:R27"/>
    <mergeCell ref="S27:V27"/>
    <mergeCell ref="W27:Y27"/>
    <mergeCell ref="Z27:AC27"/>
    <mergeCell ref="AD27:AI27"/>
    <mergeCell ref="A26:B26"/>
    <mergeCell ref="C26:D26"/>
    <mergeCell ref="E26:F26"/>
    <mergeCell ref="G26:H26"/>
    <mergeCell ref="I26:J26"/>
    <mergeCell ref="K26:P26"/>
    <mergeCell ref="Q26:R26"/>
    <mergeCell ref="S26:V26"/>
    <mergeCell ref="W26:Y26"/>
    <mergeCell ref="AD25:AI25"/>
    <mergeCell ref="A24:B24"/>
    <mergeCell ref="C24:D24"/>
    <mergeCell ref="E24:F24"/>
    <mergeCell ref="G24:H24"/>
    <mergeCell ref="I24:J24"/>
    <mergeCell ref="K24:P24"/>
    <mergeCell ref="Q24:R24"/>
    <mergeCell ref="S24:V24"/>
    <mergeCell ref="W24:Y24"/>
    <mergeCell ref="A25:B25"/>
    <mergeCell ref="C25:D25"/>
    <mergeCell ref="E25:F25"/>
    <mergeCell ref="G25:H25"/>
    <mergeCell ref="I25:J25"/>
    <mergeCell ref="K25:P25"/>
    <mergeCell ref="Q25:R25"/>
    <mergeCell ref="S25:V25"/>
    <mergeCell ref="W25:Y25"/>
    <mergeCell ref="A22:B22"/>
    <mergeCell ref="C22:D22"/>
    <mergeCell ref="E22:F22"/>
    <mergeCell ref="G22:H22"/>
    <mergeCell ref="I22:J22"/>
    <mergeCell ref="K22:P22"/>
    <mergeCell ref="Q22:R22"/>
    <mergeCell ref="S22:V22"/>
    <mergeCell ref="W22:Y22"/>
    <mergeCell ref="A23:B23"/>
    <mergeCell ref="C23:D23"/>
    <mergeCell ref="E23:F23"/>
    <mergeCell ref="G23:H23"/>
    <mergeCell ref="I23:J23"/>
    <mergeCell ref="K23:P23"/>
    <mergeCell ref="Q23:R23"/>
    <mergeCell ref="S23:V23"/>
    <mergeCell ref="W23:Y23"/>
    <mergeCell ref="A18:B18"/>
    <mergeCell ref="E18:F18"/>
    <mergeCell ref="E19:F19"/>
    <mergeCell ref="C18:D18"/>
    <mergeCell ref="C19:D19"/>
    <mergeCell ref="G19:H19"/>
    <mergeCell ref="I19:J19"/>
    <mergeCell ref="K19:P19"/>
    <mergeCell ref="G18:H18"/>
    <mergeCell ref="V53:X53"/>
    <mergeCell ref="Y53:AB53"/>
    <mergeCell ref="AC53:AE53"/>
    <mergeCell ref="AF53:AI53"/>
    <mergeCell ref="V52:X52"/>
    <mergeCell ref="Y52:AB52"/>
    <mergeCell ref="AC52:AE52"/>
    <mergeCell ref="AF52:AI52"/>
    <mergeCell ref="A19:B19"/>
    <mergeCell ref="A20:B20"/>
    <mergeCell ref="C20:D20"/>
    <mergeCell ref="E20:F20"/>
    <mergeCell ref="G20:H20"/>
    <mergeCell ref="I20:J20"/>
    <mergeCell ref="K20:P20"/>
    <mergeCell ref="Q20:R20"/>
    <mergeCell ref="S20:V20"/>
    <mergeCell ref="W20:Y20"/>
    <mergeCell ref="A21:B21"/>
    <mergeCell ref="C21:D21"/>
    <mergeCell ref="E21:F21"/>
    <mergeCell ref="G21:H21"/>
    <mergeCell ref="I21:J21"/>
    <mergeCell ref="K21:P21"/>
    <mergeCell ref="Z18:AC18"/>
    <mergeCell ref="AD18:AI18"/>
    <mergeCell ref="Z31:AC31"/>
    <mergeCell ref="AD31:AI31"/>
    <mergeCell ref="I18:J18"/>
    <mergeCell ref="Q19:R19"/>
    <mergeCell ref="S19:V19"/>
    <mergeCell ref="W19:Y19"/>
    <mergeCell ref="Z19:AC19"/>
    <mergeCell ref="AD19:AI19"/>
    <mergeCell ref="Z20:AC20"/>
    <mergeCell ref="AD20:AI20"/>
    <mergeCell ref="Z21:AC21"/>
    <mergeCell ref="AD21:AI21"/>
    <mergeCell ref="Q21:R21"/>
    <mergeCell ref="S21:V21"/>
    <mergeCell ref="W21:Y21"/>
    <mergeCell ref="Z22:AC22"/>
    <mergeCell ref="AD22:AI22"/>
    <mergeCell ref="Z23:AC23"/>
    <mergeCell ref="AD23:AI23"/>
    <mergeCell ref="Z24:AC24"/>
    <mergeCell ref="AD24:AI24"/>
    <mergeCell ref="Z25:AC25"/>
    <mergeCell ref="A52:C52"/>
    <mergeCell ref="D52:G52"/>
    <mergeCell ref="H52:J52"/>
    <mergeCell ref="K52:N52"/>
    <mergeCell ref="O52:Q52"/>
    <mergeCell ref="R52:U52"/>
    <mergeCell ref="A53:C53"/>
    <mergeCell ref="D53:G53"/>
    <mergeCell ref="H53:J53"/>
    <mergeCell ref="K53:N53"/>
    <mergeCell ref="O53:Q53"/>
    <mergeCell ref="R53:U53"/>
    <mergeCell ref="A51:C51"/>
    <mergeCell ref="D51:G51"/>
    <mergeCell ref="H51:J51"/>
    <mergeCell ref="K51:N51"/>
    <mergeCell ref="O51:Q51"/>
    <mergeCell ref="R51:U51"/>
    <mergeCell ref="Y51:AB51"/>
    <mergeCell ref="AC51:AE51"/>
    <mergeCell ref="AF51:AI51"/>
    <mergeCell ref="V51:X51"/>
    <mergeCell ref="AF49:AI49"/>
    <mergeCell ref="A50:C50"/>
    <mergeCell ref="D50:G50"/>
    <mergeCell ref="H50:J50"/>
    <mergeCell ref="K50:N50"/>
    <mergeCell ref="O50:Q50"/>
    <mergeCell ref="R50:U50"/>
    <mergeCell ref="V50:X50"/>
    <mergeCell ref="Y50:AB50"/>
    <mergeCell ref="AC50:AE50"/>
    <mergeCell ref="AF50:AI50"/>
    <mergeCell ref="A49:C49"/>
    <mergeCell ref="D49:G49"/>
    <mergeCell ref="H49:J49"/>
    <mergeCell ref="K49:N49"/>
    <mergeCell ref="O49:Q49"/>
    <mergeCell ref="R49:U49"/>
    <mergeCell ref="V49:X49"/>
    <mergeCell ref="Y49:AB49"/>
    <mergeCell ref="AC49:AE49"/>
    <mergeCell ref="AF47:AI47"/>
    <mergeCell ref="A48:C48"/>
    <mergeCell ref="D48:G48"/>
    <mergeCell ref="H48:J48"/>
    <mergeCell ref="K48:N48"/>
    <mergeCell ref="O48:Q48"/>
    <mergeCell ref="R48:U48"/>
    <mergeCell ref="V48:X48"/>
    <mergeCell ref="Y48:AB48"/>
    <mergeCell ref="AC48:AE48"/>
    <mergeCell ref="AF48:AI48"/>
    <mergeCell ref="A47:C47"/>
    <mergeCell ref="D47:G47"/>
    <mergeCell ref="H47:J47"/>
    <mergeCell ref="K47:N47"/>
    <mergeCell ref="O47:Q47"/>
    <mergeCell ref="R47:U47"/>
    <mergeCell ref="V47:X47"/>
    <mergeCell ref="Y47:AB47"/>
    <mergeCell ref="AC47:AE47"/>
  </mergeCells>
  <phoneticPr fontId="2" type="noConversion"/>
  <printOptions horizontalCentered="1"/>
  <pageMargins left="0.39370078740157483" right="0.39370078740157483" top="0.74803149606299213" bottom="0.39370078740157483" header="0.31496062992125984" footer="0"/>
  <pageSetup paperSize="9" orientation="portrait" r:id="rId1"/>
  <headerFooter>
    <oddHeader>&amp;R&amp;6http://cafe.daum.net/transtax</oddHead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A54"/>
  <sheetViews>
    <sheetView showGridLines="0" zoomScaleNormal="100" workbookViewId="0">
      <selection activeCell="E3" sqref="E3:G4"/>
    </sheetView>
  </sheetViews>
  <sheetFormatPr defaultColWidth="2.375" defaultRowHeight="11.25" x14ac:dyDescent="0.15"/>
  <cols>
    <col min="1" max="1" width="0.75" style="74" customWidth="1"/>
    <col min="2" max="2" width="1.25" style="74" customWidth="1"/>
    <col min="3" max="10" width="2" style="74" customWidth="1"/>
    <col min="11" max="14" width="3" style="74" customWidth="1"/>
    <col min="15" max="17" width="1.125" style="74" customWidth="1"/>
    <col min="18" max="21" width="2.375" style="74"/>
    <col min="22" max="25" width="2.5" style="74" customWidth="1"/>
    <col min="26" max="27" width="2.25" style="74" customWidth="1"/>
    <col min="28" max="30" width="3" style="74" customWidth="1"/>
    <col min="31" max="33" width="2.625" style="74" customWidth="1"/>
    <col min="34" max="35" width="3" style="74" customWidth="1"/>
    <col min="36" max="36" width="2.25" style="74" customWidth="1"/>
    <col min="37" max="37" width="0.75" style="74" customWidth="1"/>
    <col min="38" max="38" width="2.375" style="74"/>
    <col min="39" max="39" width="18" style="74" customWidth="1"/>
    <col min="40" max="42" width="3.5" style="74" customWidth="1"/>
    <col min="43" max="43" width="10.75" style="74" customWidth="1"/>
    <col min="44" max="46" width="7.5" style="74" bestFit="1" customWidth="1"/>
    <col min="47" max="47" width="9" style="74" bestFit="1" customWidth="1"/>
    <col min="48" max="48" width="7.5" style="74" bestFit="1" customWidth="1"/>
    <col min="49" max="49" width="10.5" style="74" bestFit="1" customWidth="1"/>
    <col min="50" max="50" width="7.5" style="74" bestFit="1" customWidth="1"/>
    <col min="51" max="51" width="10.5" style="74" bestFit="1" customWidth="1"/>
    <col min="52" max="52" width="7.5" style="74" bestFit="1" customWidth="1"/>
    <col min="53" max="53" width="9" style="74" bestFit="1" customWidth="1"/>
    <col min="54" max="60" width="11.75" style="74" customWidth="1"/>
    <col min="61" max="16384" width="2.375" style="74"/>
  </cols>
  <sheetData>
    <row r="1" spans="1:52" ht="25.5" x14ac:dyDescent="0.15">
      <c r="A1" s="26" t="s">
        <v>408</v>
      </c>
      <c r="Y1" s="776" t="s">
        <v>464</v>
      </c>
      <c r="Z1" s="777"/>
      <c r="AA1" s="777"/>
      <c r="AB1" s="777"/>
      <c r="AC1" s="777"/>
      <c r="AD1" s="777"/>
      <c r="AE1" s="777"/>
      <c r="AF1" s="777"/>
      <c r="AG1" s="777"/>
      <c r="AH1" s="777"/>
      <c r="AI1" s="777"/>
      <c r="AJ1" s="777"/>
    </row>
    <row r="2" spans="1:52" ht="6.75" customHeight="1" x14ac:dyDescent="0.15">
      <c r="A2" s="138"/>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40"/>
    </row>
    <row r="3" spans="1:52" ht="22.5" customHeight="1" x14ac:dyDescent="0.15">
      <c r="A3" s="141"/>
      <c r="B3" s="434" t="s">
        <v>431</v>
      </c>
      <c r="C3" s="435"/>
      <c r="D3" s="436"/>
      <c r="E3" s="780">
        <v>2020</v>
      </c>
      <c r="F3" s="781"/>
      <c r="G3" s="781"/>
      <c r="H3" s="435" t="s">
        <v>88</v>
      </c>
      <c r="I3" s="436"/>
      <c r="J3" s="786" t="s">
        <v>558</v>
      </c>
      <c r="K3" s="438"/>
      <c r="L3" s="438"/>
      <c r="M3" s="438"/>
      <c r="N3" s="438"/>
      <c r="O3" s="438"/>
      <c r="P3" s="438"/>
      <c r="Q3" s="438"/>
      <c r="R3" s="438"/>
      <c r="S3" s="438"/>
      <c r="T3" s="438"/>
      <c r="U3" s="438"/>
      <c r="V3" s="438"/>
      <c r="W3" s="438"/>
      <c r="X3" s="438"/>
      <c r="Y3" s="438"/>
      <c r="Z3" s="438"/>
      <c r="AA3" s="438"/>
      <c r="AB3" s="438"/>
      <c r="AC3" s="438"/>
      <c r="AD3" s="439"/>
      <c r="AE3" s="784" t="s">
        <v>432</v>
      </c>
      <c r="AF3" s="785"/>
      <c r="AG3" s="785"/>
      <c r="AH3" s="785"/>
      <c r="AI3" s="785"/>
      <c r="AJ3" s="785"/>
      <c r="AK3" s="142"/>
    </row>
    <row r="4" spans="1:52" ht="22.5" customHeight="1" x14ac:dyDescent="0.15">
      <c r="A4" s="141"/>
      <c r="B4" s="440"/>
      <c r="C4" s="441"/>
      <c r="D4" s="442"/>
      <c r="E4" s="782"/>
      <c r="F4" s="783"/>
      <c r="G4" s="783"/>
      <c r="H4" s="441"/>
      <c r="I4" s="442"/>
      <c r="J4" s="437"/>
      <c r="K4" s="438"/>
      <c r="L4" s="438"/>
      <c r="M4" s="438"/>
      <c r="N4" s="438"/>
      <c r="O4" s="438"/>
      <c r="P4" s="438"/>
      <c r="Q4" s="438"/>
      <c r="R4" s="438"/>
      <c r="S4" s="438"/>
      <c r="T4" s="438"/>
      <c r="U4" s="438"/>
      <c r="V4" s="438"/>
      <c r="W4" s="438"/>
      <c r="X4" s="438"/>
      <c r="Y4" s="438"/>
      <c r="Z4" s="438"/>
      <c r="AA4" s="438"/>
      <c r="AB4" s="438"/>
      <c r="AC4" s="438"/>
      <c r="AD4" s="439"/>
      <c r="AE4" s="757"/>
      <c r="AF4" s="757"/>
      <c r="AG4" s="757"/>
      <c r="AH4" s="757"/>
      <c r="AI4" s="757"/>
      <c r="AJ4" s="757"/>
      <c r="AK4" s="142"/>
    </row>
    <row r="5" spans="1:52" ht="6.75" customHeight="1" x14ac:dyDescent="0.15">
      <c r="A5" s="143"/>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5"/>
    </row>
    <row r="6" spans="1:52" ht="22.5" customHeight="1" x14ac:dyDescent="0.15">
      <c r="A6" s="161" t="s">
        <v>471</v>
      </c>
      <c r="B6" s="161"/>
      <c r="C6" s="161"/>
      <c r="D6" s="161"/>
      <c r="E6" s="161"/>
      <c r="F6" s="161"/>
      <c r="G6" s="161"/>
      <c r="H6" s="161"/>
      <c r="I6" s="161"/>
      <c r="J6" s="161"/>
      <c r="K6" s="161"/>
      <c r="L6" s="161"/>
      <c r="M6" s="161"/>
      <c r="N6" s="161"/>
      <c r="O6" s="161"/>
      <c r="P6" s="161"/>
      <c r="Q6" s="161"/>
      <c r="R6" s="161"/>
      <c r="S6" s="161"/>
      <c r="T6" s="161"/>
      <c r="U6" s="161"/>
      <c r="V6" s="161"/>
      <c r="W6" s="161"/>
      <c r="X6" s="161"/>
      <c r="Y6" s="161"/>
      <c r="Z6" s="161"/>
      <c r="AA6" s="162"/>
      <c r="AB6" s="163" t="s">
        <v>472</v>
      </c>
      <c r="AC6" s="778" t="s">
        <v>473</v>
      </c>
      <c r="AD6" s="778"/>
      <c r="AE6" s="778"/>
      <c r="AF6" s="778"/>
      <c r="AG6" s="778"/>
      <c r="AH6" s="778"/>
      <c r="AI6" s="778"/>
      <c r="AJ6" s="161"/>
      <c r="AK6" s="161"/>
    </row>
    <row r="7" spans="1:52" ht="22.5" customHeight="1" x14ac:dyDescent="0.15">
      <c r="A7" s="761" t="s">
        <v>423</v>
      </c>
      <c r="B7" s="761"/>
      <c r="C7" s="762"/>
      <c r="D7" s="762"/>
      <c r="E7" s="762"/>
      <c r="F7" s="761" t="s">
        <v>424</v>
      </c>
      <c r="G7" s="762"/>
      <c r="H7" s="762"/>
      <c r="I7" s="762"/>
      <c r="J7" s="762"/>
      <c r="K7" s="761" t="s">
        <v>425</v>
      </c>
      <c r="L7" s="762"/>
      <c r="M7" s="762"/>
      <c r="N7" s="762"/>
      <c r="O7" s="762"/>
      <c r="P7" s="762"/>
      <c r="Q7" s="762"/>
      <c r="R7" s="762"/>
      <c r="S7" s="762"/>
      <c r="T7" s="761" t="s">
        <v>197</v>
      </c>
      <c r="U7" s="762"/>
      <c r="V7" s="761" t="s">
        <v>426</v>
      </c>
      <c r="W7" s="762"/>
      <c r="X7" s="761" t="s">
        <v>463</v>
      </c>
      <c r="Y7" s="761"/>
      <c r="Z7" s="761"/>
      <c r="AA7" s="761"/>
      <c r="AB7" s="444" t="s">
        <v>427</v>
      </c>
      <c r="AC7" s="445"/>
      <c r="AD7" s="445"/>
      <c r="AE7" s="445"/>
      <c r="AF7" s="445"/>
      <c r="AG7" s="445"/>
      <c r="AH7" s="445"/>
      <c r="AI7" s="445"/>
      <c r="AJ7" s="445"/>
      <c r="AK7" s="446"/>
    </row>
    <row r="8" spans="1:52" ht="22.5" customHeight="1" x14ac:dyDescent="0.15">
      <c r="A8" s="762"/>
      <c r="B8" s="762"/>
      <c r="C8" s="762"/>
      <c r="D8" s="762"/>
      <c r="E8" s="762"/>
      <c r="F8" s="762"/>
      <c r="G8" s="762"/>
      <c r="H8" s="762"/>
      <c r="I8" s="762"/>
      <c r="J8" s="762"/>
      <c r="K8" s="762"/>
      <c r="L8" s="762"/>
      <c r="M8" s="762"/>
      <c r="N8" s="762"/>
      <c r="O8" s="762"/>
      <c r="P8" s="762"/>
      <c r="Q8" s="762"/>
      <c r="R8" s="762"/>
      <c r="S8" s="762"/>
      <c r="T8" s="762"/>
      <c r="U8" s="762"/>
      <c r="V8" s="762"/>
      <c r="W8" s="762"/>
      <c r="X8" s="761"/>
      <c r="Y8" s="761"/>
      <c r="Z8" s="761"/>
      <c r="AA8" s="761"/>
      <c r="AB8" s="443" t="s">
        <v>428</v>
      </c>
      <c r="AC8" s="443"/>
      <c r="AD8" s="443"/>
      <c r="AE8" s="772" t="s">
        <v>429</v>
      </c>
      <c r="AF8" s="443"/>
      <c r="AG8" s="443"/>
      <c r="AH8" s="443" t="s">
        <v>430</v>
      </c>
      <c r="AI8" s="443"/>
      <c r="AJ8" s="443"/>
      <c r="AK8" s="443"/>
      <c r="AM8" s="74" t="s">
        <v>461</v>
      </c>
      <c r="AN8" s="74" t="s">
        <v>462</v>
      </c>
    </row>
    <row r="9" spans="1:52" ht="19.5" customHeight="1" x14ac:dyDescent="0.15">
      <c r="A9" s="787" t="s">
        <v>465</v>
      </c>
      <c r="B9" s="787"/>
      <c r="C9" s="787"/>
      <c r="D9" s="787"/>
      <c r="E9" s="787"/>
      <c r="F9" s="788">
        <v>3122512343</v>
      </c>
      <c r="G9" s="788"/>
      <c r="H9" s="788"/>
      <c r="I9" s="788"/>
      <c r="J9" s="788"/>
      <c r="K9" s="789" t="s">
        <v>466</v>
      </c>
      <c r="L9" s="790"/>
      <c r="M9" s="790"/>
      <c r="N9" s="790"/>
      <c r="O9" s="790"/>
      <c r="P9" s="790"/>
      <c r="Q9" s="790"/>
      <c r="R9" s="790"/>
      <c r="S9" s="791"/>
      <c r="T9" s="760">
        <f>A23</f>
        <v>4</v>
      </c>
      <c r="U9" s="760"/>
      <c r="V9" s="760">
        <f>SUM(T13,T15)</f>
        <v>48</v>
      </c>
      <c r="W9" s="760"/>
      <c r="X9" s="625">
        <f>SUM(V13,V15)</f>
        <v>91178000</v>
      </c>
      <c r="Y9" s="625"/>
      <c r="Z9" s="625"/>
      <c r="AA9" s="625"/>
      <c r="AB9" s="625">
        <f>SUM(AB13,AB15)</f>
        <v>4558880</v>
      </c>
      <c r="AC9" s="625"/>
      <c r="AD9" s="625"/>
      <c r="AE9" s="625">
        <f>SUM(AE13,AE15)</f>
        <v>455850</v>
      </c>
      <c r="AF9" s="625"/>
      <c r="AG9" s="625"/>
      <c r="AH9" s="625">
        <f>SUM(AB9,AE9)</f>
        <v>5014730</v>
      </c>
      <c r="AI9" s="625"/>
      <c r="AJ9" s="625"/>
      <c r="AK9" s="625"/>
      <c r="AM9" s="160">
        <f>IF(10-MOD(MID(F9,1,1)*1+MID(F9,2,1)*3+MID(F9,3,1)*7+MID(F9,4,1)*1+MID(F9,5,1)*3+MID(F9,6,1)*7+MID(F9,7,1)*1+MID(F9,8,1)*3+INT((MID(F9,9,1)*5)/10)+MOD(MID(F9,9,1)*5,10),10)=10,0,10-MOD(MID(F9,1,1)*1+MID(F9,2,1)*3+MID(F9,3,1)*7+MID(F9,4,1)*1+MID(F9,5,1)*3+MID(F9,6,1)*7+MID(F9,7,1)*1+MID(F9,8,1)*3+INT((MID(F9,9,1)*5)/10)+MOD(MID(F9,9,1)*5,10),10))</f>
        <v>3</v>
      </c>
      <c r="AN9" s="160" t="str">
        <f>IF(INT(MID(F9,10,1))=AM9,"OK","사업자오류")</f>
        <v>OK</v>
      </c>
    </row>
    <row r="10" spans="1:52" ht="15.75" customHeight="1" x14ac:dyDescent="0.15">
      <c r="A10" s="787"/>
      <c r="B10" s="787"/>
      <c r="C10" s="787"/>
      <c r="D10" s="787"/>
      <c r="E10" s="787"/>
      <c r="F10" s="788"/>
      <c r="G10" s="788"/>
      <c r="H10" s="788"/>
      <c r="I10" s="788"/>
      <c r="J10" s="788"/>
      <c r="K10" s="792"/>
      <c r="L10" s="793"/>
      <c r="M10" s="793"/>
      <c r="N10" s="793"/>
      <c r="O10" s="793"/>
      <c r="P10" s="793"/>
      <c r="Q10" s="793"/>
      <c r="R10" s="793"/>
      <c r="S10" s="794"/>
      <c r="T10" s="574">
        <f>T9</f>
        <v>4</v>
      </c>
      <c r="U10" s="574"/>
      <c r="V10" s="574">
        <f>SUM(T14,T16)</f>
        <v>24</v>
      </c>
      <c r="W10" s="574"/>
      <c r="X10" s="751">
        <f>SUM(V14,V16)</f>
        <v>91178000</v>
      </c>
      <c r="Y10" s="751"/>
      <c r="Z10" s="751"/>
      <c r="AA10" s="751"/>
      <c r="AB10" s="751">
        <f>SUM(AB14,AB16)</f>
        <v>4558880</v>
      </c>
      <c r="AC10" s="751"/>
      <c r="AD10" s="751"/>
      <c r="AE10" s="751">
        <f>SUM(AE14,AE16)</f>
        <v>455850</v>
      </c>
      <c r="AF10" s="751"/>
      <c r="AG10" s="751"/>
      <c r="AH10" s="751">
        <f>SUM(AB10,AE10)</f>
        <v>5014730</v>
      </c>
      <c r="AI10" s="751"/>
      <c r="AJ10" s="751"/>
      <c r="AK10" s="751"/>
    </row>
    <row r="11" spans="1:52" ht="22.5" customHeight="1" x14ac:dyDescent="0.15">
      <c r="A11" s="775" t="s">
        <v>422</v>
      </c>
      <c r="B11" s="775"/>
      <c r="C11" s="775"/>
      <c r="D11" s="775"/>
      <c r="E11" s="775"/>
      <c r="F11" s="775"/>
      <c r="G11" s="775"/>
      <c r="H11" s="775"/>
      <c r="I11" s="775"/>
      <c r="J11" s="775"/>
      <c r="K11" s="775"/>
      <c r="L11" s="775"/>
      <c r="M11" s="775"/>
      <c r="N11" s="775"/>
      <c r="O11" s="775"/>
      <c r="P11" s="775"/>
      <c r="Q11" s="775"/>
      <c r="R11" s="775"/>
      <c r="S11" s="775"/>
      <c r="T11" s="775"/>
      <c r="U11" s="775"/>
      <c r="V11" s="775"/>
      <c r="W11" s="775"/>
      <c r="X11" s="775"/>
      <c r="Y11" s="775"/>
      <c r="Z11" s="775"/>
      <c r="AA11" s="775"/>
      <c r="AB11" s="775"/>
      <c r="AC11" s="775"/>
      <c r="AD11" s="775"/>
      <c r="AE11" s="775"/>
      <c r="AF11" s="775"/>
      <c r="AG11" s="775"/>
      <c r="AH11" s="775"/>
      <c r="AI11" s="775"/>
      <c r="AJ11" s="775"/>
      <c r="AK11" s="775"/>
    </row>
    <row r="12" spans="1:52" ht="57" customHeight="1" x14ac:dyDescent="0.15">
      <c r="A12" s="772" t="s">
        <v>192</v>
      </c>
      <c r="B12" s="772"/>
      <c r="C12" s="443"/>
      <c r="D12" s="761" t="s">
        <v>409</v>
      </c>
      <c r="E12" s="762"/>
      <c r="F12" s="762"/>
      <c r="G12" s="761" t="s">
        <v>410</v>
      </c>
      <c r="H12" s="762"/>
      <c r="I12" s="762"/>
      <c r="J12" s="762"/>
      <c r="K12" s="761" t="s">
        <v>411</v>
      </c>
      <c r="L12" s="762"/>
      <c r="M12" s="762"/>
      <c r="N12" s="762"/>
      <c r="O12" s="761" t="s">
        <v>421</v>
      </c>
      <c r="P12" s="762"/>
      <c r="Q12" s="762"/>
      <c r="R12" s="761" t="s">
        <v>412</v>
      </c>
      <c r="S12" s="762"/>
      <c r="T12" s="761" t="s">
        <v>413</v>
      </c>
      <c r="U12" s="762"/>
      <c r="V12" s="761" t="s">
        <v>414</v>
      </c>
      <c r="W12" s="762"/>
      <c r="X12" s="762"/>
      <c r="Y12" s="762"/>
      <c r="Z12" s="761" t="s">
        <v>415</v>
      </c>
      <c r="AA12" s="762"/>
      <c r="AB12" s="761" t="s">
        <v>416</v>
      </c>
      <c r="AC12" s="762"/>
      <c r="AD12" s="762"/>
      <c r="AE12" s="761" t="s">
        <v>417</v>
      </c>
      <c r="AF12" s="762"/>
      <c r="AG12" s="762"/>
      <c r="AH12" s="761" t="s">
        <v>418</v>
      </c>
      <c r="AI12" s="762"/>
      <c r="AJ12" s="762"/>
      <c r="AK12" s="762"/>
    </row>
    <row r="13" spans="1:52" ht="13.5" customHeight="1" x14ac:dyDescent="0.15">
      <c r="A13" s="763"/>
      <c r="B13" s="764"/>
      <c r="C13" s="765"/>
      <c r="D13" s="444" t="s">
        <v>419</v>
      </c>
      <c r="E13" s="445"/>
      <c r="F13" s="445"/>
      <c r="G13" s="445"/>
      <c r="H13" s="445"/>
      <c r="I13" s="445"/>
      <c r="J13" s="445"/>
      <c r="K13" s="445"/>
      <c r="L13" s="445"/>
      <c r="M13" s="445"/>
      <c r="N13" s="445"/>
      <c r="O13" s="445"/>
      <c r="P13" s="445"/>
      <c r="Q13" s="445"/>
      <c r="R13" s="445"/>
      <c r="S13" s="446"/>
      <c r="T13" s="760">
        <f>SUM(T17,T19,T21,T23,T25,T27,T29,T31,T33)</f>
        <v>48</v>
      </c>
      <c r="U13" s="760"/>
      <c r="V13" s="625">
        <f>SUM(V17,V19,V21,V23,V25,V27,V29,V31,V33)</f>
        <v>91178000</v>
      </c>
      <c r="W13" s="625"/>
      <c r="X13" s="625"/>
      <c r="Y13" s="625"/>
      <c r="Z13" s="758"/>
      <c r="AA13" s="758"/>
      <c r="AB13" s="625">
        <f>SUM(AB17,AB19,AB21,AB23,AB25,AB27,AB29,AB31,AB33)</f>
        <v>4558880</v>
      </c>
      <c r="AC13" s="625"/>
      <c r="AD13" s="625"/>
      <c r="AE13" s="625">
        <f>SUM(AE17,AE19,AE21,AE23,AE25,AE27,AE29,AE31,AE33)</f>
        <v>455850</v>
      </c>
      <c r="AF13" s="625"/>
      <c r="AG13" s="625"/>
      <c r="AH13" s="625">
        <f>SUM(AH17,AH19,AH21,AH23,AH25,AH27,AH29,AH31,AH33)</f>
        <v>5014730</v>
      </c>
      <c r="AI13" s="625"/>
      <c r="AJ13" s="625"/>
      <c r="AK13" s="625"/>
    </row>
    <row r="14" spans="1:52" ht="16.5" customHeight="1" x14ac:dyDescent="0.15">
      <c r="A14" s="766"/>
      <c r="B14" s="767"/>
      <c r="C14" s="768"/>
      <c r="D14" s="444"/>
      <c r="E14" s="445"/>
      <c r="F14" s="445"/>
      <c r="G14" s="445"/>
      <c r="H14" s="445"/>
      <c r="I14" s="445"/>
      <c r="J14" s="445"/>
      <c r="K14" s="445"/>
      <c r="L14" s="445"/>
      <c r="M14" s="445"/>
      <c r="N14" s="445"/>
      <c r="O14" s="445"/>
      <c r="P14" s="445"/>
      <c r="Q14" s="445"/>
      <c r="R14" s="445"/>
      <c r="S14" s="446"/>
      <c r="T14" s="574">
        <f>SUM(T18,T20,T22,T24,T26,T28,T30,T32,T34)</f>
        <v>24</v>
      </c>
      <c r="U14" s="574"/>
      <c r="V14" s="751">
        <f>SUM(V18,V20,V22,V24,V26,V28,V30,V32,V34)</f>
        <v>91178000</v>
      </c>
      <c r="W14" s="751"/>
      <c r="X14" s="751"/>
      <c r="Y14" s="751"/>
      <c r="Z14" s="758"/>
      <c r="AA14" s="758"/>
      <c r="AB14" s="751">
        <f>SUM(AB18,AB20,AB22,AB24,AB26,AB28,AB30,AB32,AB34)</f>
        <v>4558880</v>
      </c>
      <c r="AC14" s="751"/>
      <c r="AD14" s="751"/>
      <c r="AE14" s="751">
        <f>SUM(AE18,AE20,AE22,AE24,AE26,AE28,AE30,AE32,AE34)</f>
        <v>455850</v>
      </c>
      <c r="AF14" s="751"/>
      <c r="AG14" s="751"/>
      <c r="AH14" s="751">
        <f>SUM(AH18,AH20,AH22,AH24,AH26,AH28,AH30,AH32,AH34)</f>
        <v>5014730</v>
      </c>
      <c r="AI14" s="751"/>
      <c r="AJ14" s="751"/>
      <c r="AK14" s="751"/>
    </row>
    <row r="15" spans="1:52" ht="13.5" customHeight="1" x14ac:dyDescent="0.15">
      <c r="A15" s="766"/>
      <c r="B15" s="767"/>
      <c r="C15" s="768"/>
      <c r="D15" s="444" t="s">
        <v>420</v>
      </c>
      <c r="E15" s="445"/>
      <c r="F15" s="445"/>
      <c r="G15" s="445"/>
      <c r="H15" s="445"/>
      <c r="I15" s="445"/>
      <c r="J15" s="445"/>
      <c r="K15" s="445"/>
      <c r="L15" s="445"/>
      <c r="M15" s="445"/>
      <c r="N15" s="445"/>
      <c r="O15" s="445"/>
      <c r="P15" s="445"/>
      <c r="Q15" s="445"/>
      <c r="R15" s="445"/>
      <c r="S15" s="446"/>
      <c r="T15" s="756"/>
      <c r="U15" s="756"/>
      <c r="V15" s="752"/>
      <c r="W15" s="752"/>
      <c r="X15" s="752"/>
      <c r="Y15" s="752"/>
      <c r="Z15" s="759"/>
      <c r="AA15" s="759"/>
      <c r="AB15" s="752"/>
      <c r="AC15" s="752"/>
      <c r="AD15" s="752"/>
      <c r="AE15" s="752"/>
      <c r="AF15" s="752"/>
      <c r="AG15" s="752"/>
      <c r="AH15" s="752"/>
      <c r="AI15" s="752"/>
      <c r="AJ15" s="752"/>
      <c r="AK15" s="752"/>
    </row>
    <row r="16" spans="1:52" ht="16.5" customHeight="1" x14ac:dyDescent="0.15">
      <c r="A16" s="769"/>
      <c r="B16" s="770"/>
      <c r="C16" s="771"/>
      <c r="D16" s="444"/>
      <c r="E16" s="445"/>
      <c r="F16" s="445"/>
      <c r="G16" s="445"/>
      <c r="H16" s="445"/>
      <c r="I16" s="445"/>
      <c r="J16" s="445"/>
      <c r="K16" s="445"/>
      <c r="L16" s="445"/>
      <c r="M16" s="445"/>
      <c r="N16" s="445"/>
      <c r="O16" s="445"/>
      <c r="P16" s="445"/>
      <c r="Q16" s="445"/>
      <c r="R16" s="445"/>
      <c r="S16" s="446"/>
      <c r="T16" s="757"/>
      <c r="U16" s="757"/>
      <c r="V16" s="750"/>
      <c r="W16" s="750"/>
      <c r="X16" s="750"/>
      <c r="Y16" s="750"/>
      <c r="Z16" s="759"/>
      <c r="AA16" s="759"/>
      <c r="AB16" s="750"/>
      <c r="AC16" s="750"/>
      <c r="AD16" s="750"/>
      <c r="AE16" s="750"/>
      <c r="AF16" s="750"/>
      <c r="AG16" s="750"/>
      <c r="AH16" s="750"/>
      <c r="AI16" s="750"/>
      <c r="AJ16" s="750"/>
      <c r="AK16" s="750"/>
      <c r="AM16" s="154" t="s">
        <v>447</v>
      </c>
      <c r="AN16" s="154" t="s">
        <v>448</v>
      </c>
      <c r="AO16" s="154" t="s">
        <v>449</v>
      </c>
      <c r="AP16" s="154" t="s">
        <v>450</v>
      </c>
      <c r="AQ16" s="154" t="s">
        <v>451</v>
      </c>
      <c r="AR16" s="154" t="s">
        <v>452</v>
      </c>
      <c r="AS16" s="154" t="s">
        <v>453</v>
      </c>
      <c r="AT16" s="154" t="s">
        <v>454</v>
      </c>
      <c r="AU16" s="154" t="s">
        <v>455</v>
      </c>
      <c r="AV16" s="154" t="s">
        <v>456</v>
      </c>
      <c r="AW16" s="154" t="s">
        <v>457</v>
      </c>
      <c r="AX16" s="154" t="s">
        <v>458</v>
      </c>
      <c r="AY16" s="154" t="s">
        <v>459</v>
      </c>
      <c r="AZ16" s="154" t="s">
        <v>460</v>
      </c>
    </row>
    <row r="17" spans="1:52" ht="11.25" customHeight="1" x14ac:dyDescent="0.15">
      <c r="A17" s="753">
        <v>1</v>
      </c>
      <c r="B17" s="753"/>
      <c r="C17" s="753"/>
      <c r="D17" s="753">
        <v>940905</v>
      </c>
      <c r="E17" s="753"/>
      <c r="F17" s="753"/>
      <c r="G17" s="753" t="s">
        <v>467</v>
      </c>
      <c r="H17" s="753"/>
      <c r="I17" s="753"/>
      <c r="J17" s="753"/>
      <c r="K17" s="754">
        <v>8109232234560</v>
      </c>
      <c r="L17" s="754"/>
      <c r="M17" s="754"/>
      <c r="N17" s="754"/>
      <c r="O17" s="753">
        <v>1</v>
      </c>
      <c r="P17" s="753"/>
      <c r="Q17" s="753"/>
      <c r="R17" s="753">
        <f>$E$3</f>
        <v>2020</v>
      </c>
      <c r="S17" s="753"/>
      <c r="T17" s="760">
        <v>12</v>
      </c>
      <c r="U17" s="760"/>
      <c r="V17" s="625">
        <v>22794500</v>
      </c>
      <c r="W17" s="625"/>
      <c r="X17" s="625"/>
      <c r="Y17" s="625"/>
      <c r="Z17" s="773">
        <v>0.03</v>
      </c>
      <c r="AA17" s="773"/>
      <c r="AB17" s="625">
        <v>1139720</v>
      </c>
      <c r="AC17" s="625"/>
      <c r="AD17" s="625"/>
      <c r="AE17" s="625">
        <v>113960</v>
      </c>
      <c r="AF17" s="625"/>
      <c r="AG17" s="625"/>
      <c r="AH17" s="625">
        <f t="shared" ref="AH17:AH24" si="0">SUM(AB17,AE17)</f>
        <v>1253680</v>
      </c>
      <c r="AI17" s="625"/>
      <c r="AJ17" s="625"/>
      <c r="AK17" s="625"/>
      <c r="AM17" s="155">
        <f>K17</f>
        <v>8109232234560</v>
      </c>
      <c r="AN17" s="156">
        <f>IF(LEN(CLEAN(AM17))=10,IF(AND(VALUE(MID(AM17,4,1))&gt;=1,VALUE(MID(AM17,4,1))&lt;=4),MOD(11-MOD(0*2+0*3+0*4+MID(AM17,1,1)*5+MID(AM17,2,1)*6+MID(AM17,3,1)*7+MID(AM17,4,1)*8+MID(AM17,5,1)*9+MID(AM17,6,1)*2+MID(AM17,7,1)*3+MID(AM17,8,1)*4+MID(AM17,9,1)*5,11),10),IF(AND(VALUE(MID(AM17,4,1))&gt;=5,VALUE(MID(AM17,4,1))&lt;=8),MOD(11-MOD(0*2+0*3+0*4+MID(AM17,1,1)*5+MID(AM17,2,1)*6+MID(AM17,3,1)*7+MID(AM17,4,1)*8+MID(AM17,5,1)*9+MID(AM17,6,1)*2+MID(AM17,7,1)*3+MID(AM17,8,1)*4+MID(AM17,9,1)*5,11),10),"오류")),IF(LEN(CLEAN(AM17))=11,IF(AND(VALUE(MID(AM17,5,1))&gt;=1,VALUE(MID(AM17,5,1))&lt;=4),MOD(11-MOD(0*2+0*3+MID(AM17,1,1)*4+MID(AM17,2,1)*5+MID(AM17,3,1)*6+MID(AM17,4,1)*7+MID(AM17,5,1)*8+MID(AM17,6,1)*9+MID(AM17,7,1)*2+MID(AM17,8,1)*3+MID(AM17,9,1)*4+MID(AM17,10,1)*5,11),10),IF(AND(VALUE(MID(AM17,5,1))&gt;=5,VALUE(MID(AM17,5,1))&lt;=8),MOD(11-MOD(0*2+0*3+MID(AM17,1,1)*4+MID(AM17,2,1)*5+MID(AM17,3,1)*6+MID(AM17,4,1)*7+MID(AM17,5,1)*8+MID(AM17,6,1)*9+MID(AM17,7,1)*2+MID(AM17,8,1)*3+MID(AM17,9,1)*4+MID(AM17,10,1)*5,11),10),"오류")),IF(LEN(CLEAN(AM17))=12,IF(AND(VALUE(MID(AM17,6,1))&gt;=1,VALUE(MID(AM17,6,1))&lt;=4),MOD(11-MOD(0*2+MID(AM17,1,1)*3+MID(AM17,2,1)*4+MID(AM17,3,1)*5+MID(AM17,4,1)*6+MID(AM17,5,1)*7+MID(AM17,6,1)*8+MID(AM17,7,1)*9+MID(AM17,8,1)*2+MID(AM17,9,1)*3+MID(AM17,10,1)*4+MID(AM17,11,1)*5,11),10),IF(AND(VALUE(MID(AM17,7,1))&gt;=5,VALUE(MID(AM17,7,1))&lt;=8),MOD(11-MOD(0*2+MID(AM17,1,1)*3+MID(AM17,2,1)*4+MID(AM17,3,1)*5+MID(AM17,4,1)*6+MID(AM17,5,1)*7+MID(AM17,6,1)*8+MID(AM17,7,1)*9+MID(AM17,8,1)*2+MID(AM17,9,1)*3+MID(AM17,10,1)*4+MID(AM17,11,1)*5,11),10),"오류")),IF(AND(VALUE(MID(AM17,7,1))&gt;=1,VALUE(MID(AM17,7,1))&lt;=4),MOD(11-MOD(MID(AM17,1,1)*2+MID(AM17,2,1)*3+MID(AM17,3,1)*4+MID(AM17,4,1)*5+MID(AM17,5,1)*6+MID(AM17,6,1)*7+MID(AM17,7,1)*8+MID(AM17,8,1)*9+MID(AM17,9,1)*2+MID(AM17,10,1)*3+MID(AM17,11,1)*4+MID(AM17,12,1)*5,11),10),IF(AND(VALUE(MID(AM17,7,1))&gt;=5,VALUE(MID(AM17,7,1))&lt;=8),IF(LEN(CLEAN(AM17))=12,MOD(MOD(11-MOD(0*2+MID(AM17,1,1)*3+MID(AM17,2,1)*4+MID(AM17,3,1)*5+MID(AM17,4,1)*6+MID(AM17,5,1)*7+MID(AM17,6,1)*8+MID(AM17,7,1)*9+MID(AM17,8,1)*2+MID(AM17,9,1)*3+MID(AM17,10,1)*4+MID(AM17,11,1)*5,11),10)+2,10),MOD(MOD(11-MOD(MID(AM17,1,1)*2+MID(AM17,2,1)*3+MID(AM17,3,1)*4+MID(AM17,4,1)*5+MID(AM17,5,1)*6+MID(AM17,6,1)*7+MID(AM17,7,1)*8+MID(AM17,8,1)*9+MID(AM17,9,1)*2+MID(AM17,10,1)*3+MID(AM17,11,1)*4+MID(AM17,12,1)*5,11),10)+2,10)))))))</f>
        <v>0</v>
      </c>
      <c r="AO17" s="156" t="str">
        <f>IF(INT(RIGHT(AM17,1))=AN17,"OK","주민오류")</f>
        <v>OK</v>
      </c>
      <c r="AP17" s="157">
        <f t="shared" ref="AP17" ca="1" si="1">DATEDIF(IF(OR(MID(AM17,LEN(CLEAN(AM17))-6,1)&lt;="2",MID(AM17,LEN(CLEAN(AM17))-6,1)="5",MID(AM17,LEN(CLEAN(AM17))-6,1)="6"),DATE(MID(AM17,1,2),MID(AM17,3,2),MID(AM17,5,2)),CHOOSE(14-LEN(CLEAN(AM17)), DATE(MID(AM17,1,2)+100,MID(AM17,3,2),MID(AM17,5,2)), DATE(MID(AM17,1,1)+100,MID(AM17,2,2),MID(AM17,4,2)),DATE(2000,MID(AM17,1,2),MID(AM17,3,2)),DATE(2000,MID(AM17,1,1),MID(AM17,2,2)))),TODAY(),"y")</f>
        <v>39</v>
      </c>
      <c r="AQ17" s="158">
        <v>42004</v>
      </c>
      <c r="AR17" s="157">
        <f>DATEDIF(IF(OR(MID(AM17,LEN(CLEAN(AM17))-6,1)&lt;="2",MID(AM17,LEN(CLEAN(AM17))-6,1)="5",MID(AM17,LEN(CLEAN(AM17))-6,1)="6"),DATE(MID(AM17,1,2),MID(AM17,3,2),MID(AM17,5,2)),CHOOSE(14-LEN(CLEAN(AM17)), DATE(MID(AM17,1,2)+100,MID(AM17,3,2),MID(AM17,5,2)), DATE(MID(AM17,1,1)+100,MID(AM17,2,2),MID(AM17,4,2)),DATE(2000,MID(AM17,1,2),MID(AM17,3,2)),DATE(2000,MID(AM17,1,1),MID(AM17,2,2)))),AQ17,"y")</f>
        <v>33</v>
      </c>
      <c r="AS17" s="156" t="str">
        <f>CHOOSE(14-LEN(CLEAN(AM17)),CHOOSE(MID(AM17,7,1),"남","여","남","여","남","여","남","여","남","여"),CHOOSE(MID(AM17,6,1),"남","여","남","여","남","여","남","여","남","여"),CHOOSE(MID(AM17,5,1),"남","여","남","여","남","여","남","여","남","여"),CHOOSE(MID(AM17,4,1),"남","여","남","여","남","여","남","여","남","여"),CHOOSE(MID(AM17,3,1),"남","여","남","여","남","여","남","여","남","여"))</f>
        <v>여</v>
      </c>
      <c r="AT17" s="156" t="str">
        <f>CHOOSE(14-LEN(CLEAN(AM17)),MID(AM17,7,1),MID(AM17,6,1),MID(AM17,5,1),MID(AM17,4,1))</f>
        <v>2</v>
      </c>
      <c r="AU17" s="156" t="str">
        <f>CHOOSE(AT17,"내국인","내국인","내국인","내국인","외국인","외국인","외국인","외국인")</f>
        <v>내국인</v>
      </c>
      <c r="AV17" s="156" t="str">
        <f>IF(AU17="외국인","고용허가체크","")</f>
        <v/>
      </c>
      <c r="AW17" s="156">
        <f>IF(LEN(CLEAN(AM17))=12,MOD(MID(AM17,7,1)*10+MID(AM17,8,1),2),MOD(MID(AM17,8,1)*10+MID(AM17,9,1),2))</f>
        <v>1</v>
      </c>
      <c r="AX17" s="156" t="str">
        <f>IF(AW17=0,"OK","")</f>
        <v/>
      </c>
      <c r="AY17" s="156">
        <f>LEN(CLEAN(AM17))</f>
        <v>13</v>
      </c>
      <c r="AZ17" s="159" t="str">
        <f>IF(AU17="외국인",VLOOKUP(VALUE(MID(AM17,12,1)),$M$10:$N$12,2),"")</f>
        <v/>
      </c>
    </row>
    <row r="18" spans="1:52" x14ac:dyDescent="0.15">
      <c r="A18" s="574"/>
      <c r="B18" s="574"/>
      <c r="C18" s="574"/>
      <c r="D18" s="574"/>
      <c r="E18" s="574"/>
      <c r="F18" s="574"/>
      <c r="G18" s="574"/>
      <c r="H18" s="574"/>
      <c r="I18" s="574"/>
      <c r="J18" s="574"/>
      <c r="K18" s="755"/>
      <c r="L18" s="755"/>
      <c r="M18" s="755"/>
      <c r="N18" s="755"/>
      <c r="O18" s="574"/>
      <c r="P18" s="574"/>
      <c r="Q18" s="574"/>
      <c r="R18" s="574"/>
      <c r="S18" s="574"/>
      <c r="T18" s="574">
        <v>0</v>
      </c>
      <c r="U18" s="574"/>
      <c r="V18" s="751">
        <v>0</v>
      </c>
      <c r="W18" s="751"/>
      <c r="X18" s="751"/>
      <c r="Y18" s="751"/>
      <c r="Z18" s="773"/>
      <c r="AA18" s="773"/>
      <c r="AB18" s="508">
        <v>0</v>
      </c>
      <c r="AC18" s="509"/>
      <c r="AD18" s="510"/>
      <c r="AE18" s="508">
        <v>0</v>
      </c>
      <c r="AF18" s="509"/>
      <c r="AG18" s="510"/>
      <c r="AH18" s="508">
        <f t="shared" si="0"/>
        <v>0</v>
      </c>
      <c r="AI18" s="509"/>
      <c r="AJ18" s="509"/>
      <c r="AK18" s="510"/>
    </row>
    <row r="19" spans="1:52" ht="11.25" customHeight="1" x14ac:dyDescent="0.15">
      <c r="A19" s="753">
        <v>2</v>
      </c>
      <c r="B19" s="753"/>
      <c r="C19" s="753"/>
      <c r="D19" s="753">
        <v>940905</v>
      </c>
      <c r="E19" s="753"/>
      <c r="F19" s="753"/>
      <c r="G19" s="753" t="s">
        <v>468</v>
      </c>
      <c r="H19" s="753"/>
      <c r="I19" s="753"/>
      <c r="J19" s="753"/>
      <c r="K19" s="754">
        <v>7008112234567</v>
      </c>
      <c r="L19" s="754"/>
      <c r="M19" s="754"/>
      <c r="N19" s="754"/>
      <c r="O19" s="753">
        <v>1</v>
      </c>
      <c r="P19" s="753"/>
      <c r="Q19" s="753"/>
      <c r="R19" s="753">
        <f t="shared" ref="R19" si="2">$E$3</f>
        <v>2020</v>
      </c>
      <c r="S19" s="753"/>
      <c r="T19" s="760">
        <v>12</v>
      </c>
      <c r="U19" s="760"/>
      <c r="V19" s="625">
        <v>22794500</v>
      </c>
      <c r="W19" s="625"/>
      <c r="X19" s="625"/>
      <c r="Y19" s="625"/>
      <c r="Z19" s="774">
        <f>$Z$17</f>
        <v>0.03</v>
      </c>
      <c r="AA19" s="774"/>
      <c r="AB19" s="625">
        <v>1140820</v>
      </c>
      <c r="AC19" s="625"/>
      <c r="AD19" s="625"/>
      <c r="AE19" s="625">
        <v>114070</v>
      </c>
      <c r="AF19" s="625"/>
      <c r="AG19" s="625"/>
      <c r="AH19" s="625">
        <f t="shared" si="0"/>
        <v>1254890</v>
      </c>
      <c r="AI19" s="625"/>
      <c r="AJ19" s="625"/>
      <c r="AK19" s="625"/>
      <c r="AM19" s="155">
        <f>K19</f>
        <v>7008112234567</v>
      </c>
      <c r="AN19" s="156">
        <f>IF(LEN(CLEAN(AM19))=10,IF(AND(VALUE(MID(AM19,4,1))&gt;=1,VALUE(MID(AM19,4,1))&lt;=4),MOD(11-MOD(0*2+0*3+0*4+MID(AM19,1,1)*5+MID(AM19,2,1)*6+MID(AM19,3,1)*7+MID(AM19,4,1)*8+MID(AM19,5,1)*9+MID(AM19,6,1)*2+MID(AM19,7,1)*3+MID(AM19,8,1)*4+MID(AM19,9,1)*5,11),10),IF(AND(VALUE(MID(AM19,4,1))&gt;=5,VALUE(MID(AM19,4,1))&lt;=8),MOD(11-MOD(0*2+0*3+0*4+MID(AM19,1,1)*5+MID(AM19,2,1)*6+MID(AM19,3,1)*7+MID(AM19,4,1)*8+MID(AM19,5,1)*9+MID(AM19,6,1)*2+MID(AM19,7,1)*3+MID(AM19,8,1)*4+MID(AM19,9,1)*5,11),10),"오류")),IF(LEN(CLEAN(AM19))=11,IF(AND(VALUE(MID(AM19,5,1))&gt;=1,VALUE(MID(AM19,5,1))&lt;=4),MOD(11-MOD(0*2+0*3+MID(AM19,1,1)*4+MID(AM19,2,1)*5+MID(AM19,3,1)*6+MID(AM19,4,1)*7+MID(AM19,5,1)*8+MID(AM19,6,1)*9+MID(AM19,7,1)*2+MID(AM19,8,1)*3+MID(AM19,9,1)*4+MID(AM19,10,1)*5,11),10),IF(AND(VALUE(MID(AM19,5,1))&gt;=5,VALUE(MID(AM19,5,1))&lt;=8),MOD(11-MOD(0*2+0*3+MID(AM19,1,1)*4+MID(AM19,2,1)*5+MID(AM19,3,1)*6+MID(AM19,4,1)*7+MID(AM19,5,1)*8+MID(AM19,6,1)*9+MID(AM19,7,1)*2+MID(AM19,8,1)*3+MID(AM19,9,1)*4+MID(AM19,10,1)*5,11),10),"오류")),IF(LEN(CLEAN(AM19))=12,IF(AND(VALUE(MID(AM19,6,1))&gt;=1,VALUE(MID(AM19,6,1))&lt;=4),MOD(11-MOD(0*2+MID(AM19,1,1)*3+MID(AM19,2,1)*4+MID(AM19,3,1)*5+MID(AM19,4,1)*6+MID(AM19,5,1)*7+MID(AM19,6,1)*8+MID(AM19,7,1)*9+MID(AM19,8,1)*2+MID(AM19,9,1)*3+MID(AM19,10,1)*4+MID(AM19,11,1)*5,11),10),IF(AND(VALUE(MID(AM19,7,1))&gt;=5,VALUE(MID(AM19,7,1))&lt;=8),MOD(11-MOD(0*2+MID(AM19,1,1)*3+MID(AM19,2,1)*4+MID(AM19,3,1)*5+MID(AM19,4,1)*6+MID(AM19,5,1)*7+MID(AM19,6,1)*8+MID(AM19,7,1)*9+MID(AM19,8,1)*2+MID(AM19,9,1)*3+MID(AM19,10,1)*4+MID(AM19,11,1)*5,11),10),"오류")),IF(AND(VALUE(MID(AM19,7,1))&gt;=1,VALUE(MID(AM19,7,1))&lt;=4),MOD(11-MOD(MID(AM19,1,1)*2+MID(AM19,2,1)*3+MID(AM19,3,1)*4+MID(AM19,4,1)*5+MID(AM19,5,1)*6+MID(AM19,6,1)*7+MID(AM19,7,1)*8+MID(AM19,8,1)*9+MID(AM19,9,1)*2+MID(AM19,10,1)*3+MID(AM19,11,1)*4+MID(AM19,12,1)*5,11),10),IF(AND(VALUE(MID(AM19,7,1))&gt;=5,VALUE(MID(AM19,7,1))&lt;=8),IF(LEN(CLEAN(AM19))=12,MOD(MOD(11-MOD(0*2+MID(AM19,1,1)*3+MID(AM19,2,1)*4+MID(AM19,3,1)*5+MID(AM19,4,1)*6+MID(AM19,5,1)*7+MID(AM19,6,1)*8+MID(AM19,7,1)*9+MID(AM19,8,1)*2+MID(AM19,9,1)*3+MID(AM19,10,1)*4+MID(AM19,11,1)*5,11),10)+2,10),MOD(MOD(11-MOD(MID(AM19,1,1)*2+MID(AM19,2,1)*3+MID(AM19,3,1)*4+MID(AM19,4,1)*5+MID(AM19,5,1)*6+MID(AM19,6,1)*7+MID(AM19,7,1)*8+MID(AM19,8,1)*9+MID(AM19,9,1)*2+MID(AM19,10,1)*3+MID(AM19,11,1)*4+MID(AM19,12,1)*5,11),10)+2,10)))))))</f>
        <v>7</v>
      </c>
      <c r="AO19" s="156" t="str">
        <f>IF(INT(RIGHT(AM19,1))=AN19,"OK","주민오류")</f>
        <v>OK</v>
      </c>
      <c r="AP19" s="157">
        <f t="shared" ref="AP19" ca="1" si="3">DATEDIF(IF(OR(MID(AM19,LEN(CLEAN(AM19))-6,1)&lt;="2",MID(AM19,LEN(CLEAN(AM19))-6,1)="5",MID(AM19,LEN(CLEAN(AM19))-6,1)="6"),DATE(MID(AM19,1,2),MID(AM19,3,2),MID(AM19,5,2)),CHOOSE(14-LEN(CLEAN(AM19)), DATE(MID(AM19,1,2)+100,MID(AM19,3,2),MID(AM19,5,2)), DATE(MID(AM19,1,1)+100,MID(AM19,2,2),MID(AM19,4,2)),DATE(2000,MID(AM19,1,2),MID(AM19,3,2)),DATE(2000,MID(AM19,1,1),MID(AM19,2,2)))),TODAY(),"y")</f>
        <v>50</v>
      </c>
      <c r="AQ19" s="158">
        <v>42004</v>
      </c>
      <c r="AR19" s="157">
        <f>DATEDIF(IF(OR(MID(AM19,LEN(CLEAN(AM19))-6,1)&lt;="2",MID(AM19,LEN(CLEAN(AM19))-6,1)="5",MID(AM19,LEN(CLEAN(AM19))-6,1)="6"),DATE(MID(AM19,1,2),MID(AM19,3,2),MID(AM19,5,2)),CHOOSE(14-LEN(CLEAN(AM19)), DATE(MID(AM19,1,2)+100,MID(AM19,3,2),MID(AM19,5,2)), DATE(MID(AM19,1,1)+100,MID(AM19,2,2),MID(AM19,4,2)),DATE(2000,MID(AM19,1,2),MID(AM19,3,2)),DATE(2000,MID(AM19,1,1),MID(AM19,2,2)))),AQ19,"y")</f>
        <v>44</v>
      </c>
      <c r="AS19" s="156" t="str">
        <f>CHOOSE(14-LEN(CLEAN(AM19)),CHOOSE(MID(AM19,7,1),"남","여","남","여","남","여","남","여","남","여"),CHOOSE(MID(AM19,6,1),"남","여","남","여","남","여","남","여","남","여"),CHOOSE(MID(AM19,5,1),"남","여","남","여","남","여","남","여","남","여"),CHOOSE(MID(AM19,4,1),"남","여","남","여","남","여","남","여","남","여"),CHOOSE(MID(AM19,3,1),"남","여","남","여","남","여","남","여","남","여"))</f>
        <v>여</v>
      </c>
      <c r="AT19" s="156" t="str">
        <f>CHOOSE(14-LEN(CLEAN(AM19)),MID(AM19,7,1),MID(AM19,6,1),MID(AM19,5,1),MID(AM19,4,1))</f>
        <v>2</v>
      </c>
      <c r="AU19" s="156" t="str">
        <f>CHOOSE(AT19,"내국인","내국인","내국인","내국인","외국인","외국인","외국인","외국인")</f>
        <v>내국인</v>
      </c>
      <c r="AV19" s="156" t="str">
        <f>IF(AU19="외국인","고용허가체크","")</f>
        <v/>
      </c>
      <c r="AW19" s="156">
        <f>IF(LEN(CLEAN(AM19))=12,MOD(MID(AM19,7,1)*10+MID(AM19,8,1),2),MOD(MID(AM19,8,1)*10+MID(AM19,9,1),2))</f>
        <v>1</v>
      </c>
      <c r="AX19" s="156" t="str">
        <f>IF(AW19=0,"OK","")</f>
        <v/>
      </c>
      <c r="AY19" s="156">
        <f>LEN(CLEAN(AM19))</f>
        <v>13</v>
      </c>
      <c r="AZ19" s="159" t="str">
        <f>IF(AU19="외국인",VLOOKUP(VALUE(MID(AM19,12,1)),$M$10:$N$12,2),"")</f>
        <v/>
      </c>
    </row>
    <row r="20" spans="1:52" ht="11.25" customHeight="1" x14ac:dyDescent="0.15">
      <c r="A20" s="574"/>
      <c r="B20" s="574"/>
      <c r="C20" s="574"/>
      <c r="D20" s="574"/>
      <c r="E20" s="574"/>
      <c r="F20" s="574"/>
      <c r="G20" s="574"/>
      <c r="H20" s="574"/>
      <c r="I20" s="574"/>
      <c r="J20" s="574"/>
      <c r="K20" s="755"/>
      <c r="L20" s="755"/>
      <c r="M20" s="755"/>
      <c r="N20" s="755"/>
      <c r="O20" s="574"/>
      <c r="P20" s="574"/>
      <c r="Q20" s="574"/>
      <c r="R20" s="574"/>
      <c r="S20" s="574"/>
      <c r="T20" s="574">
        <f t="shared" ref="T20" si="4">T19</f>
        <v>12</v>
      </c>
      <c r="U20" s="574"/>
      <c r="V20" s="751">
        <f>SUM(V19,V17)</f>
        <v>45589000</v>
      </c>
      <c r="W20" s="751"/>
      <c r="X20" s="751"/>
      <c r="Y20" s="751"/>
      <c r="Z20" s="774"/>
      <c r="AA20" s="774"/>
      <c r="AB20" s="508">
        <f>SUM(AB19,AB17)</f>
        <v>2280540</v>
      </c>
      <c r="AC20" s="509"/>
      <c r="AD20" s="510"/>
      <c r="AE20" s="508">
        <f>SUM(AE19,AE17)</f>
        <v>228030</v>
      </c>
      <c r="AF20" s="509"/>
      <c r="AG20" s="510"/>
      <c r="AH20" s="508">
        <f t="shared" si="0"/>
        <v>2508570</v>
      </c>
      <c r="AI20" s="509"/>
      <c r="AJ20" s="509"/>
      <c r="AK20" s="510"/>
    </row>
    <row r="21" spans="1:52" ht="11.25" customHeight="1" x14ac:dyDescent="0.15">
      <c r="A21" s="753">
        <v>3</v>
      </c>
      <c r="B21" s="753"/>
      <c r="C21" s="753"/>
      <c r="D21" s="753">
        <v>940905</v>
      </c>
      <c r="E21" s="753"/>
      <c r="F21" s="753"/>
      <c r="G21" s="753" t="s">
        <v>469</v>
      </c>
      <c r="H21" s="753"/>
      <c r="I21" s="753"/>
      <c r="J21" s="753"/>
      <c r="K21" s="754">
        <v>8502052123450</v>
      </c>
      <c r="L21" s="754"/>
      <c r="M21" s="754"/>
      <c r="N21" s="754"/>
      <c r="O21" s="753">
        <v>1</v>
      </c>
      <c r="P21" s="753"/>
      <c r="Q21" s="753"/>
      <c r="R21" s="753">
        <f t="shared" ref="R21" si="5">$E$3</f>
        <v>2020</v>
      </c>
      <c r="S21" s="753"/>
      <c r="T21" s="760">
        <v>12</v>
      </c>
      <c r="U21" s="760"/>
      <c r="V21" s="625">
        <v>22794500</v>
      </c>
      <c r="W21" s="625"/>
      <c r="X21" s="625"/>
      <c r="Y21" s="625"/>
      <c r="Z21" s="774">
        <f t="shared" ref="Z21" si="6">$Z$17</f>
        <v>0.03</v>
      </c>
      <c r="AA21" s="774"/>
      <c r="AB21" s="625">
        <v>1140240</v>
      </c>
      <c r="AC21" s="625"/>
      <c r="AD21" s="625"/>
      <c r="AE21" s="625">
        <v>114010</v>
      </c>
      <c r="AF21" s="625"/>
      <c r="AG21" s="625"/>
      <c r="AH21" s="625">
        <f t="shared" si="0"/>
        <v>1254250</v>
      </c>
      <c r="AI21" s="625"/>
      <c r="AJ21" s="625"/>
      <c r="AK21" s="625"/>
      <c r="AM21" s="155">
        <f>K21</f>
        <v>8502052123450</v>
      </c>
      <c r="AN21" s="156">
        <f>IF(LEN(CLEAN(AM21))=10,IF(AND(VALUE(MID(AM21,4,1))&gt;=1,VALUE(MID(AM21,4,1))&lt;=4),MOD(11-MOD(0*2+0*3+0*4+MID(AM21,1,1)*5+MID(AM21,2,1)*6+MID(AM21,3,1)*7+MID(AM21,4,1)*8+MID(AM21,5,1)*9+MID(AM21,6,1)*2+MID(AM21,7,1)*3+MID(AM21,8,1)*4+MID(AM21,9,1)*5,11),10),IF(AND(VALUE(MID(AM21,4,1))&gt;=5,VALUE(MID(AM21,4,1))&lt;=8),MOD(11-MOD(0*2+0*3+0*4+MID(AM21,1,1)*5+MID(AM21,2,1)*6+MID(AM21,3,1)*7+MID(AM21,4,1)*8+MID(AM21,5,1)*9+MID(AM21,6,1)*2+MID(AM21,7,1)*3+MID(AM21,8,1)*4+MID(AM21,9,1)*5,11),10),"오류")),IF(LEN(CLEAN(AM21))=11,IF(AND(VALUE(MID(AM21,5,1))&gt;=1,VALUE(MID(AM21,5,1))&lt;=4),MOD(11-MOD(0*2+0*3+MID(AM21,1,1)*4+MID(AM21,2,1)*5+MID(AM21,3,1)*6+MID(AM21,4,1)*7+MID(AM21,5,1)*8+MID(AM21,6,1)*9+MID(AM21,7,1)*2+MID(AM21,8,1)*3+MID(AM21,9,1)*4+MID(AM21,10,1)*5,11),10),IF(AND(VALUE(MID(AM21,5,1))&gt;=5,VALUE(MID(AM21,5,1))&lt;=8),MOD(11-MOD(0*2+0*3+MID(AM21,1,1)*4+MID(AM21,2,1)*5+MID(AM21,3,1)*6+MID(AM21,4,1)*7+MID(AM21,5,1)*8+MID(AM21,6,1)*9+MID(AM21,7,1)*2+MID(AM21,8,1)*3+MID(AM21,9,1)*4+MID(AM21,10,1)*5,11),10),"오류")),IF(LEN(CLEAN(AM21))=12,IF(AND(VALUE(MID(AM21,6,1))&gt;=1,VALUE(MID(AM21,6,1))&lt;=4),MOD(11-MOD(0*2+MID(AM21,1,1)*3+MID(AM21,2,1)*4+MID(AM21,3,1)*5+MID(AM21,4,1)*6+MID(AM21,5,1)*7+MID(AM21,6,1)*8+MID(AM21,7,1)*9+MID(AM21,8,1)*2+MID(AM21,9,1)*3+MID(AM21,10,1)*4+MID(AM21,11,1)*5,11),10),IF(AND(VALUE(MID(AM21,7,1))&gt;=5,VALUE(MID(AM21,7,1))&lt;=8),MOD(11-MOD(0*2+MID(AM21,1,1)*3+MID(AM21,2,1)*4+MID(AM21,3,1)*5+MID(AM21,4,1)*6+MID(AM21,5,1)*7+MID(AM21,6,1)*8+MID(AM21,7,1)*9+MID(AM21,8,1)*2+MID(AM21,9,1)*3+MID(AM21,10,1)*4+MID(AM21,11,1)*5,11),10),"오류")),IF(AND(VALUE(MID(AM21,7,1))&gt;=1,VALUE(MID(AM21,7,1))&lt;=4),MOD(11-MOD(MID(AM21,1,1)*2+MID(AM21,2,1)*3+MID(AM21,3,1)*4+MID(AM21,4,1)*5+MID(AM21,5,1)*6+MID(AM21,6,1)*7+MID(AM21,7,1)*8+MID(AM21,8,1)*9+MID(AM21,9,1)*2+MID(AM21,10,1)*3+MID(AM21,11,1)*4+MID(AM21,12,1)*5,11),10),IF(AND(VALUE(MID(AM21,7,1))&gt;=5,VALUE(MID(AM21,7,1))&lt;=8),IF(LEN(CLEAN(AM21))=12,MOD(MOD(11-MOD(0*2+MID(AM21,1,1)*3+MID(AM21,2,1)*4+MID(AM21,3,1)*5+MID(AM21,4,1)*6+MID(AM21,5,1)*7+MID(AM21,6,1)*8+MID(AM21,7,1)*9+MID(AM21,8,1)*2+MID(AM21,9,1)*3+MID(AM21,10,1)*4+MID(AM21,11,1)*5,11),10)+2,10),MOD(MOD(11-MOD(MID(AM21,1,1)*2+MID(AM21,2,1)*3+MID(AM21,3,1)*4+MID(AM21,4,1)*5+MID(AM21,5,1)*6+MID(AM21,6,1)*7+MID(AM21,7,1)*8+MID(AM21,8,1)*9+MID(AM21,9,1)*2+MID(AM21,10,1)*3+MID(AM21,11,1)*4+MID(AM21,12,1)*5,11),10)+2,10)))))))</f>
        <v>0</v>
      </c>
      <c r="AO21" s="156" t="str">
        <f>IF(INT(RIGHT(AM21,1))=AN21,"OK","주민오류")</f>
        <v>OK</v>
      </c>
      <c r="AP21" s="157">
        <f t="shared" ref="AP21" ca="1" si="7">DATEDIF(IF(OR(MID(AM21,LEN(CLEAN(AM21))-6,1)&lt;="2",MID(AM21,LEN(CLEAN(AM21))-6,1)="5",MID(AM21,LEN(CLEAN(AM21))-6,1)="6"),DATE(MID(AM21,1,2),MID(AM21,3,2),MID(AM21,5,2)),CHOOSE(14-LEN(CLEAN(AM21)), DATE(MID(AM21,1,2)+100,MID(AM21,3,2),MID(AM21,5,2)), DATE(MID(AM21,1,1)+100,MID(AM21,2,2),MID(AM21,4,2)),DATE(2000,MID(AM21,1,2),MID(AM21,3,2)),DATE(2000,MID(AM21,1,1),MID(AM21,2,2)))),TODAY(),"y")</f>
        <v>36</v>
      </c>
      <c r="AQ21" s="158">
        <v>42004</v>
      </c>
      <c r="AR21" s="157">
        <f>DATEDIF(IF(OR(MID(AM21,LEN(CLEAN(AM21))-6,1)&lt;="2",MID(AM21,LEN(CLEAN(AM21))-6,1)="5",MID(AM21,LEN(CLEAN(AM21))-6,1)="6"),DATE(MID(AM21,1,2),MID(AM21,3,2),MID(AM21,5,2)),CHOOSE(14-LEN(CLEAN(AM21)), DATE(MID(AM21,1,2)+100,MID(AM21,3,2),MID(AM21,5,2)), DATE(MID(AM21,1,1)+100,MID(AM21,2,2),MID(AM21,4,2)),DATE(2000,MID(AM21,1,2),MID(AM21,3,2)),DATE(2000,MID(AM21,1,1),MID(AM21,2,2)))),AQ21,"y")</f>
        <v>29</v>
      </c>
      <c r="AS21" s="156" t="str">
        <f>CHOOSE(14-LEN(CLEAN(AM21)),CHOOSE(MID(AM21,7,1),"남","여","남","여","남","여","남","여","남","여"),CHOOSE(MID(AM21,6,1),"남","여","남","여","남","여","남","여","남","여"),CHOOSE(MID(AM21,5,1),"남","여","남","여","남","여","남","여","남","여"),CHOOSE(MID(AM21,4,1),"남","여","남","여","남","여","남","여","남","여"),CHOOSE(MID(AM21,3,1),"남","여","남","여","남","여","남","여","남","여"))</f>
        <v>여</v>
      </c>
      <c r="AT21" s="156" t="str">
        <f>CHOOSE(14-LEN(CLEAN(AM21)),MID(AM21,7,1),MID(AM21,6,1),MID(AM21,5,1),MID(AM21,4,1))</f>
        <v>2</v>
      </c>
      <c r="AU21" s="156" t="str">
        <f>CHOOSE(AT21,"내국인","내국인","내국인","내국인","외국인","외국인","외국인","외국인")</f>
        <v>내국인</v>
      </c>
      <c r="AV21" s="156" t="str">
        <f>IF(AU21="외국인","고용허가체크","")</f>
        <v/>
      </c>
      <c r="AW21" s="156">
        <f>IF(LEN(CLEAN(AM21))=12,MOD(MID(AM21,7,1)*10+MID(AM21,8,1),2),MOD(MID(AM21,8,1)*10+MID(AM21,9,1),2))</f>
        <v>0</v>
      </c>
      <c r="AX21" s="156" t="str">
        <f>IF(AW21=0,"OK","")</f>
        <v>OK</v>
      </c>
      <c r="AY21" s="156">
        <f>LEN(CLEAN(AM21))</f>
        <v>13</v>
      </c>
      <c r="AZ21" s="159" t="str">
        <f>IF(AU21="외국인",VLOOKUP(VALUE(MID(AM21,12,1)),$M$10:$N$12,2),"")</f>
        <v/>
      </c>
    </row>
    <row r="22" spans="1:52" ht="11.25" customHeight="1" x14ac:dyDescent="0.15">
      <c r="A22" s="574"/>
      <c r="B22" s="574"/>
      <c r="C22" s="574"/>
      <c r="D22" s="574"/>
      <c r="E22" s="574"/>
      <c r="F22" s="574"/>
      <c r="G22" s="574"/>
      <c r="H22" s="574"/>
      <c r="I22" s="574"/>
      <c r="J22" s="574"/>
      <c r="K22" s="755"/>
      <c r="L22" s="755"/>
      <c r="M22" s="755"/>
      <c r="N22" s="755"/>
      <c r="O22" s="574"/>
      <c r="P22" s="574"/>
      <c r="Q22" s="574"/>
      <c r="R22" s="574"/>
      <c r="S22" s="574"/>
      <c r="T22" s="574">
        <v>0</v>
      </c>
      <c r="U22" s="574"/>
      <c r="V22" s="751">
        <v>0</v>
      </c>
      <c r="W22" s="751"/>
      <c r="X22" s="751"/>
      <c r="Y22" s="751"/>
      <c r="Z22" s="774"/>
      <c r="AA22" s="774"/>
      <c r="AB22" s="508">
        <v>0</v>
      </c>
      <c r="AC22" s="509"/>
      <c r="AD22" s="510"/>
      <c r="AE22" s="508">
        <v>0</v>
      </c>
      <c r="AF22" s="509"/>
      <c r="AG22" s="510"/>
      <c r="AH22" s="508">
        <f t="shared" si="0"/>
        <v>0</v>
      </c>
      <c r="AI22" s="509"/>
      <c r="AJ22" s="509"/>
      <c r="AK22" s="510"/>
    </row>
    <row r="23" spans="1:52" ht="11.25" customHeight="1" x14ac:dyDescent="0.15">
      <c r="A23" s="753">
        <v>4</v>
      </c>
      <c r="B23" s="753"/>
      <c r="C23" s="753"/>
      <c r="D23" s="753">
        <v>940905</v>
      </c>
      <c r="E23" s="753"/>
      <c r="F23" s="753"/>
      <c r="G23" s="753" t="s">
        <v>470</v>
      </c>
      <c r="H23" s="753"/>
      <c r="I23" s="753"/>
      <c r="J23" s="753"/>
      <c r="K23" s="754">
        <v>8105112123457</v>
      </c>
      <c r="L23" s="754"/>
      <c r="M23" s="754"/>
      <c r="N23" s="754"/>
      <c r="O23" s="753">
        <v>1</v>
      </c>
      <c r="P23" s="753"/>
      <c r="Q23" s="753"/>
      <c r="R23" s="753">
        <f t="shared" ref="R23" si="8">$E$3</f>
        <v>2020</v>
      </c>
      <c r="S23" s="753"/>
      <c r="T23" s="760">
        <v>12</v>
      </c>
      <c r="U23" s="760"/>
      <c r="V23" s="625">
        <v>22794500</v>
      </c>
      <c r="W23" s="625"/>
      <c r="X23" s="625"/>
      <c r="Y23" s="625"/>
      <c r="Z23" s="774">
        <f t="shared" ref="Z23" si="9">$Z$17</f>
        <v>0.03</v>
      </c>
      <c r="AA23" s="774"/>
      <c r="AB23" s="625">
        <v>1138100</v>
      </c>
      <c r="AC23" s="625"/>
      <c r="AD23" s="625"/>
      <c r="AE23" s="625">
        <v>113810</v>
      </c>
      <c r="AF23" s="625"/>
      <c r="AG23" s="625"/>
      <c r="AH23" s="625">
        <f t="shared" si="0"/>
        <v>1251910</v>
      </c>
      <c r="AI23" s="625"/>
      <c r="AJ23" s="625"/>
      <c r="AK23" s="625"/>
      <c r="AM23" s="155">
        <f>K23</f>
        <v>8105112123457</v>
      </c>
      <c r="AN23" s="156">
        <f>IF(LEN(CLEAN(AM23))=10,IF(AND(VALUE(MID(AM23,4,1))&gt;=1,VALUE(MID(AM23,4,1))&lt;=4),MOD(11-MOD(0*2+0*3+0*4+MID(AM23,1,1)*5+MID(AM23,2,1)*6+MID(AM23,3,1)*7+MID(AM23,4,1)*8+MID(AM23,5,1)*9+MID(AM23,6,1)*2+MID(AM23,7,1)*3+MID(AM23,8,1)*4+MID(AM23,9,1)*5,11),10),IF(AND(VALUE(MID(AM23,4,1))&gt;=5,VALUE(MID(AM23,4,1))&lt;=8),MOD(11-MOD(0*2+0*3+0*4+MID(AM23,1,1)*5+MID(AM23,2,1)*6+MID(AM23,3,1)*7+MID(AM23,4,1)*8+MID(AM23,5,1)*9+MID(AM23,6,1)*2+MID(AM23,7,1)*3+MID(AM23,8,1)*4+MID(AM23,9,1)*5,11),10),"오류")),IF(LEN(CLEAN(AM23))=11,IF(AND(VALUE(MID(AM23,5,1))&gt;=1,VALUE(MID(AM23,5,1))&lt;=4),MOD(11-MOD(0*2+0*3+MID(AM23,1,1)*4+MID(AM23,2,1)*5+MID(AM23,3,1)*6+MID(AM23,4,1)*7+MID(AM23,5,1)*8+MID(AM23,6,1)*9+MID(AM23,7,1)*2+MID(AM23,8,1)*3+MID(AM23,9,1)*4+MID(AM23,10,1)*5,11),10),IF(AND(VALUE(MID(AM23,5,1))&gt;=5,VALUE(MID(AM23,5,1))&lt;=8),MOD(11-MOD(0*2+0*3+MID(AM23,1,1)*4+MID(AM23,2,1)*5+MID(AM23,3,1)*6+MID(AM23,4,1)*7+MID(AM23,5,1)*8+MID(AM23,6,1)*9+MID(AM23,7,1)*2+MID(AM23,8,1)*3+MID(AM23,9,1)*4+MID(AM23,10,1)*5,11),10),"오류")),IF(LEN(CLEAN(AM23))=12,IF(AND(VALUE(MID(AM23,6,1))&gt;=1,VALUE(MID(AM23,6,1))&lt;=4),MOD(11-MOD(0*2+MID(AM23,1,1)*3+MID(AM23,2,1)*4+MID(AM23,3,1)*5+MID(AM23,4,1)*6+MID(AM23,5,1)*7+MID(AM23,6,1)*8+MID(AM23,7,1)*9+MID(AM23,8,1)*2+MID(AM23,9,1)*3+MID(AM23,10,1)*4+MID(AM23,11,1)*5,11),10),IF(AND(VALUE(MID(AM23,7,1))&gt;=5,VALUE(MID(AM23,7,1))&lt;=8),MOD(11-MOD(0*2+MID(AM23,1,1)*3+MID(AM23,2,1)*4+MID(AM23,3,1)*5+MID(AM23,4,1)*6+MID(AM23,5,1)*7+MID(AM23,6,1)*8+MID(AM23,7,1)*9+MID(AM23,8,1)*2+MID(AM23,9,1)*3+MID(AM23,10,1)*4+MID(AM23,11,1)*5,11),10),"오류")),IF(AND(VALUE(MID(AM23,7,1))&gt;=1,VALUE(MID(AM23,7,1))&lt;=4),MOD(11-MOD(MID(AM23,1,1)*2+MID(AM23,2,1)*3+MID(AM23,3,1)*4+MID(AM23,4,1)*5+MID(AM23,5,1)*6+MID(AM23,6,1)*7+MID(AM23,7,1)*8+MID(AM23,8,1)*9+MID(AM23,9,1)*2+MID(AM23,10,1)*3+MID(AM23,11,1)*4+MID(AM23,12,1)*5,11),10),IF(AND(VALUE(MID(AM23,7,1))&gt;=5,VALUE(MID(AM23,7,1))&lt;=8),IF(LEN(CLEAN(AM23))=12,MOD(MOD(11-MOD(0*2+MID(AM23,1,1)*3+MID(AM23,2,1)*4+MID(AM23,3,1)*5+MID(AM23,4,1)*6+MID(AM23,5,1)*7+MID(AM23,6,1)*8+MID(AM23,7,1)*9+MID(AM23,8,1)*2+MID(AM23,9,1)*3+MID(AM23,10,1)*4+MID(AM23,11,1)*5,11),10)+2,10),MOD(MOD(11-MOD(MID(AM23,1,1)*2+MID(AM23,2,1)*3+MID(AM23,3,1)*4+MID(AM23,4,1)*5+MID(AM23,5,1)*6+MID(AM23,6,1)*7+MID(AM23,7,1)*8+MID(AM23,8,1)*9+MID(AM23,9,1)*2+MID(AM23,10,1)*3+MID(AM23,11,1)*4+MID(AM23,12,1)*5,11),10)+2,10)))))))</f>
        <v>7</v>
      </c>
      <c r="AO23" s="156" t="str">
        <f>IF(INT(RIGHT(AM23,1))=AN23,"OK","주민오류")</f>
        <v>OK</v>
      </c>
      <c r="AP23" s="157">
        <f t="shared" ref="AP23" ca="1" si="10">DATEDIF(IF(OR(MID(AM23,LEN(CLEAN(AM23))-6,1)&lt;="2",MID(AM23,LEN(CLEAN(AM23))-6,1)="5",MID(AM23,LEN(CLEAN(AM23))-6,1)="6"),DATE(MID(AM23,1,2),MID(AM23,3,2),MID(AM23,5,2)),CHOOSE(14-LEN(CLEAN(AM23)), DATE(MID(AM23,1,2)+100,MID(AM23,3,2),MID(AM23,5,2)), DATE(MID(AM23,1,1)+100,MID(AM23,2,2),MID(AM23,4,2)),DATE(2000,MID(AM23,1,2),MID(AM23,3,2)),DATE(2000,MID(AM23,1,1),MID(AM23,2,2)))),TODAY(),"y")</f>
        <v>40</v>
      </c>
      <c r="AQ23" s="158">
        <v>42004</v>
      </c>
      <c r="AR23" s="157">
        <f>DATEDIF(IF(OR(MID(AM23,LEN(CLEAN(AM23))-6,1)&lt;="2",MID(AM23,LEN(CLEAN(AM23))-6,1)="5",MID(AM23,LEN(CLEAN(AM23))-6,1)="6"),DATE(MID(AM23,1,2),MID(AM23,3,2),MID(AM23,5,2)),CHOOSE(14-LEN(CLEAN(AM23)), DATE(MID(AM23,1,2)+100,MID(AM23,3,2),MID(AM23,5,2)), DATE(MID(AM23,1,1)+100,MID(AM23,2,2),MID(AM23,4,2)),DATE(2000,MID(AM23,1,2),MID(AM23,3,2)),DATE(2000,MID(AM23,1,1),MID(AM23,2,2)))),AQ23,"y")</f>
        <v>33</v>
      </c>
      <c r="AS23" s="156" t="str">
        <f>CHOOSE(14-LEN(CLEAN(AM23)),CHOOSE(MID(AM23,7,1),"남","여","남","여","남","여","남","여","남","여"),CHOOSE(MID(AM23,6,1),"남","여","남","여","남","여","남","여","남","여"),CHOOSE(MID(AM23,5,1),"남","여","남","여","남","여","남","여","남","여"),CHOOSE(MID(AM23,4,1),"남","여","남","여","남","여","남","여","남","여"),CHOOSE(MID(AM23,3,1),"남","여","남","여","남","여","남","여","남","여"))</f>
        <v>여</v>
      </c>
      <c r="AT23" s="156" t="str">
        <f>CHOOSE(14-LEN(CLEAN(AM23)),MID(AM23,7,1),MID(AM23,6,1),MID(AM23,5,1),MID(AM23,4,1))</f>
        <v>2</v>
      </c>
      <c r="AU23" s="156" t="str">
        <f>CHOOSE(AT23,"내국인","내국인","내국인","내국인","외국인","외국인","외국인","외국인")</f>
        <v>내국인</v>
      </c>
      <c r="AV23" s="156" t="str">
        <f>IF(AU23="외국인","고용허가체크","")</f>
        <v/>
      </c>
      <c r="AW23" s="156">
        <f>IF(LEN(CLEAN(AM23))=12,MOD(MID(AM23,7,1)*10+MID(AM23,8,1),2),MOD(MID(AM23,8,1)*10+MID(AM23,9,1),2))</f>
        <v>0</v>
      </c>
      <c r="AX23" s="156" t="str">
        <f>IF(AW23=0,"OK","")</f>
        <v>OK</v>
      </c>
      <c r="AY23" s="156">
        <f>LEN(CLEAN(AM23))</f>
        <v>13</v>
      </c>
      <c r="AZ23" s="159" t="str">
        <f>IF(AU23="외국인",VLOOKUP(VALUE(MID(AM23,12,1)),$M$10:$N$12,2),"")</f>
        <v/>
      </c>
    </row>
    <row r="24" spans="1:52" ht="11.25" customHeight="1" x14ac:dyDescent="0.15">
      <c r="A24" s="574"/>
      <c r="B24" s="574"/>
      <c r="C24" s="574"/>
      <c r="D24" s="574"/>
      <c r="E24" s="574"/>
      <c r="F24" s="574"/>
      <c r="G24" s="574"/>
      <c r="H24" s="574"/>
      <c r="I24" s="574"/>
      <c r="J24" s="574"/>
      <c r="K24" s="755"/>
      <c r="L24" s="755"/>
      <c r="M24" s="755"/>
      <c r="N24" s="755"/>
      <c r="O24" s="574"/>
      <c r="P24" s="574"/>
      <c r="Q24" s="574"/>
      <c r="R24" s="574"/>
      <c r="S24" s="574"/>
      <c r="T24" s="574">
        <f t="shared" ref="T24" si="11">T23</f>
        <v>12</v>
      </c>
      <c r="U24" s="574"/>
      <c r="V24" s="751">
        <f>SUM(V23,V21)</f>
        <v>45589000</v>
      </c>
      <c r="W24" s="751"/>
      <c r="X24" s="751"/>
      <c r="Y24" s="751"/>
      <c r="Z24" s="774"/>
      <c r="AA24" s="774"/>
      <c r="AB24" s="508">
        <f>SUM(AB23,AB21)</f>
        <v>2278340</v>
      </c>
      <c r="AC24" s="509"/>
      <c r="AD24" s="510"/>
      <c r="AE24" s="508">
        <f>SUM(AE23,AE21)</f>
        <v>227820</v>
      </c>
      <c r="AF24" s="509"/>
      <c r="AG24" s="510"/>
      <c r="AH24" s="508">
        <f t="shared" si="0"/>
        <v>2506160</v>
      </c>
      <c r="AI24" s="509"/>
      <c r="AJ24" s="509"/>
      <c r="AK24" s="510"/>
    </row>
    <row r="25" spans="1:52" ht="11.25" customHeight="1" x14ac:dyDescent="0.15">
      <c r="A25" s="753"/>
      <c r="B25" s="753"/>
      <c r="C25" s="753"/>
      <c r="D25" s="753"/>
      <c r="E25" s="753"/>
      <c r="F25" s="753"/>
      <c r="G25" s="753"/>
      <c r="H25" s="753"/>
      <c r="I25" s="753"/>
      <c r="J25" s="753"/>
      <c r="K25" s="754"/>
      <c r="L25" s="754"/>
      <c r="M25" s="754"/>
      <c r="N25" s="754"/>
      <c r="O25" s="753"/>
      <c r="P25" s="753"/>
      <c r="Q25" s="753"/>
      <c r="R25" s="753"/>
      <c r="S25" s="753"/>
      <c r="T25" s="760"/>
      <c r="U25" s="760"/>
      <c r="V25" s="625"/>
      <c r="W25" s="625"/>
      <c r="X25" s="625"/>
      <c r="Y25" s="625"/>
      <c r="Z25" s="774">
        <f t="shared" ref="Z25" si="12">$Z$17</f>
        <v>0.03</v>
      </c>
      <c r="AA25" s="774"/>
      <c r="AB25" s="625"/>
      <c r="AC25" s="625"/>
      <c r="AD25" s="625"/>
      <c r="AE25" s="625"/>
      <c r="AF25" s="625"/>
      <c r="AG25" s="625"/>
      <c r="AH25" s="625"/>
      <c r="AI25" s="625"/>
      <c r="AJ25" s="625"/>
      <c r="AK25" s="625"/>
      <c r="AM25" s="155">
        <f>K25</f>
        <v>0</v>
      </c>
      <c r="AN25" s="156" t="e">
        <f>IF(LEN(CLEAN(AM25))=10,IF(AND(VALUE(MID(AM25,4,1))&gt;=1,VALUE(MID(AM25,4,1))&lt;=4),MOD(11-MOD(0*2+0*3+0*4+MID(AM25,1,1)*5+MID(AM25,2,1)*6+MID(AM25,3,1)*7+MID(AM25,4,1)*8+MID(AM25,5,1)*9+MID(AM25,6,1)*2+MID(AM25,7,1)*3+MID(AM25,8,1)*4+MID(AM25,9,1)*5,11),10),IF(AND(VALUE(MID(AM25,4,1))&gt;=5,VALUE(MID(AM25,4,1))&lt;=8),MOD(11-MOD(0*2+0*3+0*4+MID(AM25,1,1)*5+MID(AM25,2,1)*6+MID(AM25,3,1)*7+MID(AM25,4,1)*8+MID(AM25,5,1)*9+MID(AM25,6,1)*2+MID(AM25,7,1)*3+MID(AM25,8,1)*4+MID(AM25,9,1)*5,11),10),"오류")),IF(LEN(CLEAN(AM25))=11,IF(AND(VALUE(MID(AM25,5,1))&gt;=1,VALUE(MID(AM25,5,1))&lt;=4),MOD(11-MOD(0*2+0*3+MID(AM25,1,1)*4+MID(AM25,2,1)*5+MID(AM25,3,1)*6+MID(AM25,4,1)*7+MID(AM25,5,1)*8+MID(AM25,6,1)*9+MID(AM25,7,1)*2+MID(AM25,8,1)*3+MID(AM25,9,1)*4+MID(AM25,10,1)*5,11),10),IF(AND(VALUE(MID(AM25,5,1))&gt;=5,VALUE(MID(AM25,5,1))&lt;=8),MOD(11-MOD(0*2+0*3+MID(AM25,1,1)*4+MID(AM25,2,1)*5+MID(AM25,3,1)*6+MID(AM25,4,1)*7+MID(AM25,5,1)*8+MID(AM25,6,1)*9+MID(AM25,7,1)*2+MID(AM25,8,1)*3+MID(AM25,9,1)*4+MID(AM25,10,1)*5,11),10),"오류")),IF(LEN(CLEAN(AM25))=12,IF(AND(VALUE(MID(AM25,6,1))&gt;=1,VALUE(MID(AM25,6,1))&lt;=4),MOD(11-MOD(0*2+MID(AM25,1,1)*3+MID(AM25,2,1)*4+MID(AM25,3,1)*5+MID(AM25,4,1)*6+MID(AM25,5,1)*7+MID(AM25,6,1)*8+MID(AM25,7,1)*9+MID(AM25,8,1)*2+MID(AM25,9,1)*3+MID(AM25,10,1)*4+MID(AM25,11,1)*5,11),10),IF(AND(VALUE(MID(AM25,7,1))&gt;=5,VALUE(MID(AM25,7,1))&lt;=8),MOD(11-MOD(0*2+MID(AM25,1,1)*3+MID(AM25,2,1)*4+MID(AM25,3,1)*5+MID(AM25,4,1)*6+MID(AM25,5,1)*7+MID(AM25,6,1)*8+MID(AM25,7,1)*9+MID(AM25,8,1)*2+MID(AM25,9,1)*3+MID(AM25,10,1)*4+MID(AM25,11,1)*5,11),10),"오류")),IF(AND(VALUE(MID(AM25,7,1))&gt;=1,VALUE(MID(AM25,7,1))&lt;=4),MOD(11-MOD(MID(AM25,1,1)*2+MID(AM25,2,1)*3+MID(AM25,3,1)*4+MID(AM25,4,1)*5+MID(AM25,5,1)*6+MID(AM25,6,1)*7+MID(AM25,7,1)*8+MID(AM25,8,1)*9+MID(AM25,9,1)*2+MID(AM25,10,1)*3+MID(AM25,11,1)*4+MID(AM25,12,1)*5,11),10),IF(AND(VALUE(MID(AM25,7,1))&gt;=5,VALUE(MID(AM25,7,1))&lt;=8),IF(LEN(CLEAN(AM25))=12,MOD(MOD(11-MOD(0*2+MID(AM25,1,1)*3+MID(AM25,2,1)*4+MID(AM25,3,1)*5+MID(AM25,4,1)*6+MID(AM25,5,1)*7+MID(AM25,6,1)*8+MID(AM25,7,1)*9+MID(AM25,8,1)*2+MID(AM25,9,1)*3+MID(AM25,10,1)*4+MID(AM25,11,1)*5,11),10)+2,10),MOD(MOD(11-MOD(MID(AM25,1,1)*2+MID(AM25,2,1)*3+MID(AM25,3,1)*4+MID(AM25,4,1)*5+MID(AM25,5,1)*6+MID(AM25,6,1)*7+MID(AM25,7,1)*8+MID(AM25,8,1)*9+MID(AM25,9,1)*2+MID(AM25,10,1)*3+MID(AM25,11,1)*4+MID(AM25,12,1)*5,11),10)+2,10)))))))</f>
        <v>#VALUE!</v>
      </c>
      <c r="AO25" s="156" t="e">
        <f>IF(INT(RIGHT(AM25,1))=AN25,"OK","주민오류")</f>
        <v>#VALUE!</v>
      </c>
      <c r="AP25" s="157" t="e">
        <f t="shared" ref="AP25" ca="1" si="13">DATEDIF(IF(OR(MID(AM25,LEN(CLEAN(AM25))-6,1)&lt;="2",MID(AM25,LEN(CLEAN(AM25))-6,1)="5",MID(AM25,LEN(CLEAN(AM25))-6,1)="6"),DATE(MID(AM25,1,2),MID(AM25,3,2),MID(AM25,5,2)),CHOOSE(14-LEN(CLEAN(AM25)), DATE(MID(AM25,1,2)+100,MID(AM25,3,2),MID(AM25,5,2)), DATE(MID(AM25,1,1)+100,MID(AM25,2,2),MID(AM25,4,2)),DATE(2000,MID(AM25,1,2),MID(AM25,3,2)),DATE(2000,MID(AM25,1,1),MID(AM25,2,2)))),TODAY(),"y")</f>
        <v>#VALUE!</v>
      </c>
      <c r="AQ25" s="158">
        <v>42004</v>
      </c>
      <c r="AR25" s="157" t="e">
        <f>DATEDIF(IF(OR(MID(AM25,LEN(CLEAN(AM25))-6,1)&lt;="2",MID(AM25,LEN(CLEAN(AM25))-6,1)="5",MID(AM25,LEN(CLEAN(AM25))-6,1)="6"),DATE(MID(AM25,1,2),MID(AM25,3,2),MID(AM25,5,2)),CHOOSE(14-LEN(CLEAN(AM25)), DATE(MID(AM25,1,2)+100,MID(AM25,3,2),MID(AM25,5,2)), DATE(MID(AM25,1,1)+100,MID(AM25,2,2),MID(AM25,4,2)),DATE(2000,MID(AM25,1,2),MID(AM25,3,2)),DATE(2000,MID(AM25,1,1),MID(AM25,2,2)))),AQ25,"y")</f>
        <v>#VALUE!</v>
      </c>
      <c r="AS25" s="156" t="e">
        <f>CHOOSE(14-LEN(CLEAN(AM25)),CHOOSE(MID(AM25,7,1),"남","여","남","여","남","여","남","여","남","여"),CHOOSE(MID(AM25,6,1),"남","여","남","여","남","여","남","여","남","여"),CHOOSE(MID(AM25,5,1),"남","여","남","여","남","여","남","여","남","여"),CHOOSE(MID(AM25,4,1),"남","여","남","여","남","여","남","여","남","여"),CHOOSE(MID(AM25,3,1),"남","여","남","여","남","여","남","여","남","여"))</f>
        <v>#VALUE!</v>
      </c>
      <c r="AT25" s="156" t="e">
        <f>CHOOSE(14-LEN(CLEAN(AM25)),MID(AM25,7,1),MID(AM25,6,1),MID(AM25,5,1),MID(AM25,4,1))</f>
        <v>#VALUE!</v>
      </c>
      <c r="AU25" s="156" t="e">
        <f>CHOOSE(AT25,"내국인","내국인","내국인","내국인","외국인","외국인","외국인","외국인")</f>
        <v>#VALUE!</v>
      </c>
      <c r="AV25" s="156" t="e">
        <f>IF(AU25="외국인","고용허가체크","")</f>
        <v>#VALUE!</v>
      </c>
      <c r="AW25" s="156" t="e">
        <f>IF(LEN(CLEAN(AM25))=12,MOD(MID(AM25,7,1)*10+MID(AM25,8,1),2),MOD(MID(AM25,8,1)*10+MID(AM25,9,1),2))</f>
        <v>#VALUE!</v>
      </c>
      <c r="AX25" s="156" t="e">
        <f>IF(AW25=0,"OK","")</f>
        <v>#VALUE!</v>
      </c>
      <c r="AY25" s="156">
        <f>LEN(CLEAN(AM25))</f>
        <v>1</v>
      </c>
      <c r="AZ25" s="159" t="e">
        <f>IF(AU25="외국인",VLOOKUP(VALUE(MID(AM25,12,1)),$M$10:$N$12,2),"")</f>
        <v>#VALUE!</v>
      </c>
    </row>
    <row r="26" spans="1:52" ht="11.25" customHeight="1" x14ac:dyDescent="0.15">
      <c r="A26" s="574"/>
      <c r="B26" s="574"/>
      <c r="C26" s="574"/>
      <c r="D26" s="574"/>
      <c r="E26" s="574"/>
      <c r="F26" s="574"/>
      <c r="G26" s="574"/>
      <c r="H26" s="574"/>
      <c r="I26" s="574"/>
      <c r="J26" s="574"/>
      <c r="K26" s="755"/>
      <c r="L26" s="755"/>
      <c r="M26" s="755"/>
      <c r="N26" s="755"/>
      <c r="O26" s="574"/>
      <c r="P26" s="574"/>
      <c r="Q26" s="574"/>
      <c r="R26" s="574"/>
      <c r="S26" s="574"/>
      <c r="T26" s="574"/>
      <c r="U26" s="574"/>
      <c r="V26" s="751"/>
      <c r="W26" s="751"/>
      <c r="X26" s="751"/>
      <c r="Y26" s="751"/>
      <c r="Z26" s="774"/>
      <c r="AA26" s="774"/>
      <c r="AB26" s="508"/>
      <c r="AC26" s="509"/>
      <c r="AD26" s="510"/>
      <c r="AE26" s="508"/>
      <c r="AF26" s="509"/>
      <c r="AG26" s="510"/>
      <c r="AH26" s="508"/>
      <c r="AI26" s="509"/>
      <c r="AJ26" s="509"/>
      <c r="AK26" s="510"/>
    </row>
    <row r="27" spans="1:52" ht="11.25" customHeight="1" x14ac:dyDescent="0.15">
      <c r="A27" s="753"/>
      <c r="B27" s="753"/>
      <c r="C27" s="753"/>
      <c r="D27" s="753"/>
      <c r="E27" s="753"/>
      <c r="F27" s="753"/>
      <c r="G27" s="753"/>
      <c r="H27" s="753"/>
      <c r="I27" s="753"/>
      <c r="J27" s="753"/>
      <c r="K27" s="754"/>
      <c r="L27" s="754"/>
      <c r="M27" s="754"/>
      <c r="N27" s="754"/>
      <c r="O27" s="753"/>
      <c r="P27" s="753"/>
      <c r="Q27" s="753"/>
      <c r="R27" s="753"/>
      <c r="S27" s="753"/>
      <c r="T27" s="760"/>
      <c r="U27" s="760"/>
      <c r="V27" s="625"/>
      <c r="W27" s="625"/>
      <c r="X27" s="625"/>
      <c r="Y27" s="625"/>
      <c r="Z27" s="774">
        <f t="shared" ref="Z27" si="14">$Z$17</f>
        <v>0.03</v>
      </c>
      <c r="AA27" s="774"/>
      <c r="AB27" s="625"/>
      <c r="AC27" s="625"/>
      <c r="AD27" s="625"/>
      <c r="AE27" s="625"/>
      <c r="AF27" s="625"/>
      <c r="AG27" s="625"/>
      <c r="AH27" s="625"/>
      <c r="AI27" s="625"/>
      <c r="AJ27" s="625"/>
      <c r="AK27" s="625"/>
      <c r="AM27" s="155">
        <f>K27</f>
        <v>0</v>
      </c>
      <c r="AN27" s="156" t="e">
        <f>IF(LEN(CLEAN(AM27))=10,IF(AND(VALUE(MID(AM27,4,1))&gt;=1,VALUE(MID(AM27,4,1))&lt;=4),MOD(11-MOD(0*2+0*3+0*4+MID(AM27,1,1)*5+MID(AM27,2,1)*6+MID(AM27,3,1)*7+MID(AM27,4,1)*8+MID(AM27,5,1)*9+MID(AM27,6,1)*2+MID(AM27,7,1)*3+MID(AM27,8,1)*4+MID(AM27,9,1)*5,11),10),IF(AND(VALUE(MID(AM27,4,1))&gt;=5,VALUE(MID(AM27,4,1))&lt;=8),MOD(11-MOD(0*2+0*3+0*4+MID(AM27,1,1)*5+MID(AM27,2,1)*6+MID(AM27,3,1)*7+MID(AM27,4,1)*8+MID(AM27,5,1)*9+MID(AM27,6,1)*2+MID(AM27,7,1)*3+MID(AM27,8,1)*4+MID(AM27,9,1)*5,11),10),"오류")),IF(LEN(CLEAN(AM27))=11,IF(AND(VALUE(MID(AM27,5,1))&gt;=1,VALUE(MID(AM27,5,1))&lt;=4),MOD(11-MOD(0*2+0*3+MID(AM27,1,1)*4+MID(AM27,2,1)*5+MID(AM27,3,1)*6+MID(AM27,4,1)*7+MID(AM27,5,1)*8+MID(AM27,6,1)*9+MID(AM27,7,1)*2+MID(AM27,8,1)*3+MID(AM27,9,1)*4+MID(AM27,10,1)*5,11),10),IF(AND(VALUE(MID(AM27,5,1))&gt;=5,VALUE(MID(AM27,5,1))&lt;=8),MOD(11-MOD(0*2+0*3+MID(AM27,1,1)*4+MID(AM27,2,1)*5+MID(AM27,3,1)*6+MID(AM27,4,1)*7+MID(AM27,5,1)*8+MID(AM27,6,1)*9+MID(AM27,7,1)*2+MID(AM27,8,1)*3+MID(AM27,9,1)*4+MID(AM27,10,1)*5,11),10),"오류")),IF(LEN(CLEAN(AM27))=12,IF(AND(VALUE(MID(AM27,6,1))&gt;=1,VALUE(MID(AM27,6,1))&lt;=4),MOD(11-MOD(0*2+MID(AM27,1,1)*3+MID(AM27,2,1)*4+MID(AM27,3,1)*5+MID(AM27,4,1)*6+MID(AM27,5,1)*7+MID(AM27,6,1)*8+MID(AM27,7,1)*9+MID(AM27,8,1)*2+MID(AM27,9,1)*3+MID(AM27,10,1)*4+MID(AM27,11,1)*5,11),10),IF(AND(VALUE(MID(AM27,7,1))&gt;=5,VALUE(MID(AM27,7,1))&lt;=8),MOD(11-MOD(0*2+MID(AM27,1,1)*3+MID(AM27,2,1)*4+MID(AM27,3,1)*5+MID(AM27,4,1)*6+MID(AM27,5,1)*7+MID(AM27,6,1)*8+MID(AM27,7,1)*9+MID(AM27,8,1)*2+MID(AM27,9,1)*3+MID(AM27,10,1)*4+MID(AM27,11,1)*5,11),10),"오류")),IF(AND(VALUE(MID(AM27,7,1))&gt;=1,VALUE(MID(AM27,7,1))&lt;=4),MOD(11-MOD(MID(AM27,1,1)*2+MID(AM27,2,1)*3+MID(AM27,3,1)*4+MID(AM27,4,1)*5+MID(AM27,5,1)*6+MID(AM27,6,1)*7+MID(AM27,7,1)*8+MID(AM27,8,1)*9+MID(AM27,9,1)*2+MID(AM27,10,1)*3+MID(AM27,11,1)*4+MID(AM27,12,1)*5,11),10),IF(AND(VALUE(MID(AM27,7,1))&gt;=5,VALUE(MID(AM27,7,1))&lt;=8),IF(LEN(CLEAN(AM27))=12,MOD(MOD(11-MOD(0*2+MID(AM27,1,1)*3+MID(AM27,2,1)*4+MID(AM27,3,1)*5+MID(AM27,4,1)*6+MID(AM27,5,1)*7+MID(AM27,6,1)*8+MID(AM27,7,1)*9+MID(AM27,8,1)*2+MID(AM27,9,1)*3+MID(AM27,10,1)*4+MID(AM27,11,1)*5,11),10)+2,10),MOD(MOD(11-MOD(MID(AM27,1,1)*2+MID(AM27,2,1)*3+MID(AM27,3,1)*4+MID(AM27,4,1)*5+MID(AM27,5,1)*6+MID(AM27,6,1)*7+MID(AM27,7,1)*8+MID(AM27,8,1)*9+MID(AM27,9,1)*2+MID(AM27,10,1)*3+MID(AM27,11,1)*4+MID(AM27,12,1)*5,11),10)+2,10)))))))</f>
        <v>#VALUE!</v>
      </c>
      <c r="AO27" s="156" t="e">
        <f>IF(INT(RIGHT(AM27,1))=AN27,"OK","주민오류")</f>
        <v>#VALUE!</v>
      </c>
      <c r="AP27" s="157" t="e">
        <f t="shared" ref="AP27" ca="1" si="15">DATEDIF(IF(OR(MID(AM27,LEN(CLEAN(AM27))-6,1)&lt;="2",MID(AM27,LEN(CLEAN(AM27))-6,1)="5",MID(AM27,LEN(CLEAN(AM27))-6,1)="6"),DATE(MID(AM27,1,2),MID(AM27,3,2),MID(AM27,5,2)),CHOOSE(14-LEN(CLEAN(AM27)), DATE(MID(AM27,1,2)+100,MID(AM27,3,2),MID(AM27,5,2)), DATE(MID(AM27,1,1)+100,MID(AM27,2,2),MID(AM27,4,2)),DATE(2000,MID(AM27,1,2),MID(AM27,3,2)),DATE(2000,MID(AM27,1,1),MID(AM27,2,2)))),TODAY(),"y")</f>
        <v>#VALUE!</v>
      </c>
      <c r="AQ27" s="158">
        <v>42004</v>
      </c>
      <c r="AR27" s="157" t="e">
        <f>DATEDIF(IF(OR(MID(AM27,LEN(CLEAN(AM27))-6,1)&lt;="2",MID(AM27,LEN(CLEAN(AM27))-6,1)="5",MID(AM27,LEN(CLEAN(AM27))-6,1)="6"),DATE(MID(AM27,1,2),MID(AM27,3,2),MID(AM27,5,2)),CHOOSE(14-LEN(CLEAN(AM27)), DATE(MID(AM27,1,2)+100,MID(AM27,3,2),MID(AM27,5,2)), DATE(MID(AM27,1,1)+100,MID(AM27,2,2),MID(AM27,4,2)),DATE(2000,MID(AM27,1,2),MID(AM27,3,2)),DATE(2000,MID(AM27,1,1),MID(AM27,2,2)))),AQ27,"y")</f>
        <v>#VALUE!</v>
      </c>
      <c r="AS27" s="156" t="e">
        <f>CHOOSE(14-LEN(CLEAN(AM27)),CHOOSE(MID(AM27,7,1),"남","여","남","여","남","여","남","여","남","여"),CHOOSE(MID(AM27,6,1),"남","여","남","여","남","여","남","여","남","여"),CHOOSE(MID(AM27,5,1),"남","여","남","여","남","여","남","여","남","여"),CHOOSE(MID(AM27,4,1),"남","여","남","여","남","여","남","여","남","여"),CHOOSE(MID(AM27,3,1),"남","여","남","여","남","여","남","여","남","여"))</f>
        <v>#VALUE!</v>
      </c>
      <c r="AT27" s="156" t="e">
        <f>CHOOSE(14-LEN(CLEAN(AM27)),MID(AM27,7,1),MID(AM27,6,1),MID(AM27,5,1),MID(AM27,4,1))</f>
        <v>#VALUE!</v>
      </c>
      <c r="AU27" s="156" t="e">
        <f>CHOOSE(AT27,"내국인","내국인","내국인","내국인","외국인","외국인","외국인","외국인")</f>
        <v>#VALUE!</v>
      </c>
      <c r="AV27" s="156" t="e">
        <f>IF(AU27="외국인","고용허가체크","")</f>
        <v>#VALUE!</v>
      </c>
      <c r="AW27" s="156" t="e">
        <f>IF(LEN(CLEAN(AM27))=12,MOD(MID(AM27,7,1)*10+MID(AM27,8,1),2),MOD(MID(AM27,8,1)*10+MID(AM27,9,1),2))</f>
        <v>#VALUE!</v>
      </c>
      <c r="AX27" s="156" t="e">
        <f>IF(AW27=0,"OK","")</f>
        <v>#VALUE!</v>
      </c>
      <c r="AY27" s="156">
        <f>LEN(CLEAN(AM27))</f>
        <v>1</v>
      </c>
      <c r="AZ27" s="159" t="e">
        <f>IF(AU27="외국인",VLOOKUP(VALUE(MID(AM27,12,1)),$M$10:$N$12,2),"")</f>
        <v>#VALUE!</v>
      </c>
    </row>
    <row r="28" spans="1:52" ht="11.25" customHeight="1" x14ac:dyDescent="0.15">
      <c r="A28" s="574"/>
      <c r="B28" s="574"/>
      <c r="C28" s="574"/>
      <c r="D28" s="574"/>
      <c r="E28" s="574"/>
      <c r="F28" s="574"/>
      <c r="G28" s="574"/>
      <c r="H28" s="574"/>
      <c r="I28" s="574"/>
      <c r="J28" s="574"/>
      <c r="K28" s="755"/>
      <c r="L28" s="755"/>
      <c r="M28" s="755"/>
      <c r="N28" s="755"/>
      <c r="O28" s="574"/>
      <c r="P28" s="574"/>
      <c r="Q28" s="574"/>
      <c r="R28" s="574"/>
      <c r="S28" s="574"/>
      <c r="T28" s="574"/>
      <c r="U28" s="574"/>
      <c r="V28" s="751"/>
      <c r="W28" s="751"/>
      <c r="X28" s="751"/>
      <c r="Y28" s="751"/>
      <c r="Z28" s="774"/>
      <c r="AA28" s="774"/>
      <c r="AB28" s="508"/>
      <c r="AC28" s="509"/>
      <c r="AD28" s="510"/>
      <c r="AE28" s="508"/>
      <c r="AF28" s="509"/>
      <c r="AG28" s="510"/>
      <c r="AH28" s="508"/>
      <c r="AI28" s="509"/>
      <c r="AJ28" s="509"/>
      <c r="AK28" s="510"/>
    </row>
    <row r="29" spans="1:52" ht="11.25" customHeight="1" x14ac:dyDescent="0.15">
      <c r="A29" s="753"/>
      <c r="B29" s="753"/>
      <c r="C29" s="753"/>
      <c r="D29" s="753"/>
      <c r="E29" s="753"/>
      <c r="F29" s="753"/>
      <c r="G29" s="753"/>
      <c r="H29" s="753"/>
      <c r="I29" s="753"/>
      <c r="J29" s="753"/>
      <c r="K29" s="754"/>
      <c r="L29" s="754"/>
      <c r="M29" s="754"/>
      <c r="N29" s="754"/>
      <c r="O29" s="753"/>
      <c r="P29" s="753"/>
      <c r="Q29" s="753"/>
      <c r="R29" s="753"/>
      <c r="S29" s="753"/>
      <c r="T29" s="760"/>
      <c r="U29" s="760"/>
      <c r="V29" s="625"/>
      <c r="W29" s="625"/>
      <c r="X29" s="625"/>
      <c r="Y29" s="625"/>
      <c r="Z29" s="774">
        <f t="shared" ref="Z29" si="16">$Z$17</f>
        <v>0.03</v>
      </c>
      <c r="AA29" s="774"/>
      <c r="AB29" s="625"/>
      <c r="AC29" s="625"/>
      <c r="AD29" s="625"/>
      <c r="AE29" s="625"/>
      <c r="AF29" s="625"/>
      <c r="AG29" s="625"/>
      <c r="AH29" s="625"/>
      <c r="AI29" s="625"/>
      <c r="AJ29" s="625"/>
      <c r="AK29" s="625"/>
      <c r="AM29" s="155">
        <f>K29</f>
        <v>0</v>
      </c>
      <c r="AN29" s="156" t="e">
        <f>IF(LEN(CLEAN(AM29))=10,IF(AND(VALUE(MID(AM29,4,1))&gt;=1,VALUE(MID(AM29,4,1))&lt;=4),MOD(11-MOD(0*2+0*3+0*4+MID(AM29,1,1)*5+MID(AM29,2,1)*6+MID(AM29,3,1)*7+MID(AM29,4,1)*8+MID(AM29,5,1)*9+MID(AM29,6,1)*2+MID(AM29,7,1)*3+MID(AM29,8,1)*4+MID(AM29,9,1)*5,11),10),IF(AND(VALUE(MID(AM29,4,1))&gt;=5,VALUE(MID(AM29,4,1))&lt;=8),MOD(11-MOD(0*2+0*3+0*4+MID(AM29,1,1)*5+MID(AM29,2,1)*6+MID(AM29,3,1)*7+MID(AM29,4,1)*8+MID(AM29,5,1)*9+MID(AM29,6,1)*2+MID(AM29,7,1)*3+MID(AM29,8,1)*4+MID(AM29,9,1)*5,11),10),"오류")),IF(LEN(CLEAN(AM29))=11,IF(AND(VALUE(MID(AM29,5,1))&gt;=1,VALUE(MID(AM29,5,1))&lt;=4),MOD(11-MOD(0*2+0*3+MID(AM29,1,1)*4+MID(AM29,2,1)*5+MID(AM29,3,1)*6+MID(AM29,4,1)*7+MID(AM29,5,1)*8+MID(AM29,6,1)*9+MID(AM29,7,1)*2+MID(AM29,8,1)*3+MID(AM29,9,1)*4+MID(AM29,10,1)*5,11),10),IF(AND(VALUE(MID(AM29,5,1))&gt;=5,VALUE(MID(AM29,5,1))&lt;=8),MOD(11-MOD(0*2+0*3+MID(AM29,1,1)*4+MID(AM29,2,1)*5+MID(AM29,3,1)*6+MID(AM29,4,1)*7+MID(AM29,5,1)*8+MID(AM29,6,1)*9+MID(AM29,7,1)*2+MID(AM29,8,1)*3+MID(AM29,9,1)*4+MID(AM29,10,1)*5,11),10),"오류")),IF(LEN(CLEAN(AM29))=12,IF(AND(VALUE(MID(AM29,6,1))&gt;=1,VALUE(MID(AM29,6,1))&lt;=4),MOD(11-MOD(0*2+MID(AM29,1,1)*3+MID(AM29,2,1)*4+MID(AM29,3,1)*5+MID(AM29,4,1)*6+MID(AM29,5,1)*7+MID(AM29,6,1)*8+MID(AM29,7,1)*9+MID(AM29,8,1)*2+MID(AM29,9,1)*3+MID(AM29,10,1)*4+MID(AM29,11,1)*5,11),10),IF(AND(VALUE(MID(AM29,7,1))&gt;=5,VALUE(MID(AM29,7,1))&lt;=8),MOD(11-MOD(0*2+MID(AM29,1,1)*3+MID(AM29,2,1)*4+MID(AM29,3,1)*5+MID(AM29,4,1)*6+MID(AM29,5,1)*7+MID(AM29,6,1)*8+MID(AM29,7,1)*9+MID(AM29,8,1)*2+MID(AM29,9,1)*3+MID(AM29,10,1)*4+MID(AM29,11,1)*5,11),10),"오류")),IF(AND(VALUE(MID(AM29,7,1))&gt;=1,VALUE(MID(AM29,7,1))&lt;=4),MOD(11-MOD(MID(AM29,1,1)*2+MID(AM29,2,1)*3+MID(AM29,3,1)*4+MID(AM29,4,1)*5+MID(AM29,5,1)*6+MID(AM29,6,1)*7+MID(AM29,7,1)*8+MID(AM29,8,1)*9+MID(AM29,9,1)*2+MID(AM29,10,1)*3+MID(AM29,11,1)*4+MID(AM29,12,1)*5,11),10),IF(AND(VALUE(MID(AM29,7,1))&gt;=5,VALUE(MID(AM29,7,1))&lt;=8),IF(LEN(CLEAN(AM29))=12,MOD(MOD(11-MOD(0*2+MID(AM29,1,1)*3+MID(AM29,2,1)*4+MID(AM29,3,1)*5+MID(AM29,4,1)*6+MID(AM29,5,1)*7+MID(AM29,6,1)*8+MID(AM29,7,1)*9+MID(AM29,8,1)*2+MID(AM29,9,1)*3+MID(AM29,10,1)*4+MID(AM29,11,1)*5,11),10)+2,10),MOD(MOD(11-MOD(MID(AM29,1,1)*2+MID(AM29,2,1)*3+MID(AM29,3,1)*4+MID(AM29,4,1)*5+MID(AM29,5,1)*6+MID(AM29,6,1)*7+MID(AM29,7,1)*8+MID(AM29,8,1)*9+MID(AM29,9,1)*2+MID(AM29,10,1)*3+MID(AM29,11,1)*4+MID(AM29,12,1)*5,11),10)+2,10)))))))</f>
        <v>#VALUE!</v>
      </c>
      <c r="AO29" s="156" t="e">
        <f>IF(INT(RIGHT(AM29,1))=AN29,"OK","주민오류")</f>
        <v>#VALUE!</v>
      </c>
      <c r="AP29" s="157" t="e">
        <f t="shared" ref="AP29" ca="1" si="17">DATEDIF(IF(OR(MID(AM29,LEN(CLEAN(AM29))-6,1)&lt;="2",MID(AM29,LEN(CLEAN(AM29))-6,1)="5",MID(AM29,LEN(CLEAN(AM29))-6,1)="6"),DATE(MID(AM29,1,2),MID(AM29,3,2),MID(AM29,5,2)),CHOOSE(14-LEN(CLEAN(AM29)), DATE(MID(AM29,1,2)+100,MID(AM29,3,2),MID(AM29,5,2)), DATE(MID(AM29,1,1)+100,MID(AM29,2,2),MID(AM29,4,2)),DATE(2000,MID(AM29,1,2),MID(AM29,3,2)),DATE(2000,MID(AM29,1,1),MID(AM29,2,2)))),TODAY(),"y")</f>
        <v>#VALUE!</v>
      </c>
      <c r="AQ29" s="158">
        <v>42004</v>
      </c>
      <c r="AR29" s="157" t="e">
        <f>DATEDIF(IF(OR(MID(AM29,LEN(CLEAN(AM29))-6,1)&lt;="2",MID(AM29,LEN(CLEAN(AM29))-6,1)="5",MID(AM29,LEN(CLEAN(AM29))-6,1)="6"),DATE(MID(AM29,1,2),MID(AM29,3,2),MID(AM29,5,2)),CHOOSE(14-LEN(CLEAN(AM29)), DATE(MID(AM29,1,2)+100,MID(AM29,3,2),MID(AM29,5,2)), DATE(MID(AM29,1,1)+100,MID(AM29,2,2),MID(AM29,4,2)),DATE(2000,MID(AM29,1,2),MID(AM29,3,2)),DATE(2000,MID(AM29,1,1),MID(AM29,2,2)))),AQ29,"y")</f>
        <v>#VALUE!</v>
      </c>
      <c r="AS29" s="156" t="e">
        <f>CHOOSE(14-LEN(CLEAN(AM29)),CHOOSE(MID(AM29,7,1),"남","여","남","여","남","여","남","여","남","여"),CHOOSE(MID(AM29,6,1),"남","여","남","여","남","여","남","여","남","여"),CHOOSE(MID(AM29,5,1),"남","여","남","여","남","여","남","여","남","여"),CHOOSE(MID(AM29,4,1),"남","여","남","여","남","여","남","여","남","여"),CHOOSE(MID(AM29,3,1),"남","여","남","여","남","여","남","여","남","여"))</f>
        <v>#VALUE!</v>
      </c>
      <c r="AT29" s="156" t="e">
        <f>CHOOSE(14-LEN(CLEAN(AM29)),MID(AM29,7,1),MID(AM29,6,1),MID(AM29,5,1),MID(AM29,4,1))</f>
        <v>#VALUE!</v>
      </c>
      <c r="AU29" s="156" t="e">
        <f>CHOOSE(AT29,"내국인","내국인","내국인","내국인","외국인","외국인","외국인","외국인")</f>
        <v>#VALUE!</v>
      </c>
      <c r="AV29" s="156" t="e">
        <f>IF(AU29="외국인","고용허가체크","")</f>
        <v>#VALUE!</v>
      </c>
      <c r="AW29" s="156" t="e">
        <f>IF(LEN(CLEAN(AM29))=12,MOD(MID(AM29,7,1)*10+MID(AM29,8,1),2),MOD(MID(AM29,8,1)*10+MID(AM29,9,1),2))</f>
        <v>#VALUE!</v>
      </c>
      <c r="AX29" s="156" t="e">
        <f>IF(AW29=0,"OK","")</f>
        <v>#VALUE!</v>
      </c>
      <c r="AY29" s="156">
        <f>LEN(CLEAN(AM29))</f>
        <v>1</v>
      </c>
      <c r="AZ29" s="159" t="e">
        <f>IF(AU29="외국인",VLOOKUP(VALUE(MID(AM29,12,1)),$M$10:$N$12,2),"")</f>
        <v>#VALUE!</v>
      </c>
    </row>
    <row r="30" spans="1:52" ht="11.25" customHeight="1" x14ac:dyDescent="0.15">
      <c r="A30" s="574"/>
      <c r="B30" s="574"/>
      <c r="C30" s="574"/>
      <c r="D30" s="574"/>
      <c r="E30" s="574"/>
      <c r="F30" s="574"/>
      <c r="G30" s="574"/>
      <c r="H30" s="574"/>
      <c r="I30" s="574"/>
      <c r="J30" s="574"/>
      <c r="K30" s="755"/>
      <c r="L30" s="755"/>
      <c r="M30" s="755"/>
      <c r="N30" s="755"/>
      <c r="O30" s="574"/>
      <c r="P30" s="574"/>
      <c r="Q30" s="574"/>
      <c r="R30" s="574"/>
      <c r="S30" s="574"/>
      <c r="T30" s="574"/>
      <c r="U30" s="574"/>
      <c r="V30" s="751"/>
      <c r="W30" s="751"/>
      <c r="X30" s="751"/>
      <c r="Y30" s="751"/>
      <c r="Z30" s="774"/>
      <c r="AA30" s="774"/>
      <c r="AB30" s="508"/>
      <c r="AC30" s="509"/>
      <c r="AD30" s="510"/>
      <c r="AE30" s="508"/>
      <c r="AF30" s="509"/>
      <c r="AG30" s="510"/>
      <c r="AH30" s="508"/>
      <c r="AI30" s="509"/>
      <c r="AJ30" s="509"/>
      <c r="AK30" s="510"/>
    </row>
    <row r="31" spans="1:52" ht="11.25" customHeight="1" x14ac:dyDescent="0.15">
      <c r="A31" s="753"/>
      <c r="B31" s="753"/>
      <c r="C31" s="753"/>
      <c r="D31" s="753"/>
      <c r="E31" s="753"/>
      <c r="F31" s="753"/>
      <c r="G31" s="753"/>
      <c r="H31" s="753"/>
      <c r="I31" s="753"/>
      <c r="J31" s="753"/>
      <c r="K31" s="754"/>
      <c r="L31" s="754"/>
      <c r="M31" s="754"/>
      <c r="N31" s="754"/>
      <c r="O31" s="753"/>
      <c r="P31" s="753"/>
      <c r="Q31" s="753"/>
      <c r="R31" s="753"/>
      <c r="S31" s="753"/>
      <c r="T31" s="760"/>
      <c r="U31" s="760"/>
      <c r="V31" s="625"/>
      <c r="W31" s="625"/>
      <c r="X31" s="625"/>
      <c r="Y31" s="625"/>
      <c r="Z31" s="774">
        <f t="shared" ref="Z31" si="18">$Z$17</f>
        <v>0.03</v>
      </c>
      <c r="AA31" s="774"/>
      <c r="AB31" s="625"/>
      <c r="AC31" s="625"/>
      <c r="AD31" s="625"/>
      <c r="AE31" s="625"/>
      <c r="AF31" s="625"/>
      <c r="AG31" s="625"/>
      <c r="AH31" s="625"/>
      <c r="AI31" s="625"/>
      <c r="AJ31" s="625"/>
      <c r="AK31" s="625"/>
      <c r="AM31" s="155">
        <f>K31</f>
        <v>0</v>
      </c>
      <c r="AN31" s="156" t="e">
        <f>IF(LEN(CLEAN(AM31))=10,IF(AND(VALUE(MID(AM31,4,1))&gt;=1,VALUE(MID(AM31,4,1))&lt;=4),MOD(11-MOD(0*2+0*3+0*4+MID(AM31,1,1)*5+MID(AM31,2,1)*6+MID(AM31,3,1)*7+MID(AM31,4,1)*8+MID(AM31,5,1)*9+MID(AM31,6,1)*2+MID(AM31,7,1)*3+MID(AM31,8,1)*4+MID(AM31,9,1)*5,11),10),IF(AND(VALUE(MID(AM31,4,1))&gt;=5,VALUE(MID(AM31,4,1))&lt;=8),MOD(11-MOD(0*2+0*3+0*4+MID(AM31,1,1)*5+MID(AM31,2,1)*6+MID(AM31,3,1)*7+MID(AM31,4,1)*8+MID(AM31,5,1)*9+MID(AM31,6,1)*2+MID(AM31,7,1)*3+MID(AM31,8,1)*4+MID(AM31,9,1)*5,11),10),"오류")),IF(LEN(CLEAN(AM31))=11,IF(AND(VALUE(MID(AM31,5,1))&gt;=1,VALUE(MID(AM31,5,1))&lt;=4),MOD(11-MOD(0*2+0*3+MID(AM31,1,1)*4+MID(AM31,2,1)*5+MID(AM31,3,1)*6+MID(AM31,4,1)*7+MID(AM31,5,1)*8+MID(AM31,6,1)*9+MID(AM31,7,1)*2+MID(AM31,8,1)*3+MID(AM31,9,1)*4+MID(AM31,10,1)*5,11),10),IF(AND(VALUE(MID(AM31,5,1))&gt;=5,VALUE(MID(AM31,5,1))&lt;=8),MOD(11-MOD(0*2+0*3+MID(AM31,1,1)*4+MID(AM31,2,1)*5+MID(AM31,3,1)*6+MID(AM31,4,1)*7+MID(AM31,5,1)*8+MID(AM31,6,1)*9+MID(AM31,7,1)*2+MID(AM31,8,1)*3+MID(AM31,9,1)*4+MID(AM31,10,1)*5,11),10),"오류")),IF(LEN(CLEAN(AM31))=12,IF(AND(VALUE(MID(AM31,6,1))&gt;=1,VALUE(MID(AM31,6,1))&lt;=4),MOD(11-MOD(0*2+MID(AM31,1,1)*3+MID(AM31,2,1)*4+MID(AM31,3,1)*5+MID(AM31,4,1)*6+MID(AM31,5,1)*7+MID(AM31,6,1)*8+MID(AM31,7,1)*9+MID(AM31,8,1)*2+MID(AM31,9,1)*3+MID(AM31,10,1)*4+MID(AM31,11,1)*5,11),10),IF(AND(VALUE(MID(AM31,7,1))&gt;=5,VALUE(MID(AM31,7,1))&lt;=8),MOD(11-MOD(0*2+MID(AM31,1,1)*3+MID(AM31,2,1)*4+MID(AM31,3,1)*5+MID(AM31,4,1)*6+MID(AM31,5,1)*7+MID(AM31,6,1)*8+MID(AM31,7,1)*9+MID(AM31,8,1)*2+MID(AM31,9,1)*3+MID(AM31,10,1)*4+MID(AM31,11,1)*5,11),10),"오류")),IF(AND(VALUE(MID(AM31,7,1))&gt;=1,VALUE(MID(AM31,7,1))&lt;=4),MOD(11-MOD(MID(AM31,1,1)*2+MID(AM31,2,1)*3+MID(AM31,3,1)*4+MID(AM31,4,1)*5+MID(AM31,5,1)*6+MID(AM31,6,1)*7+MID(AM31,7,1)*8+MID(AM31,8,1)*9+MID(AM31,9,1)*2+MID(AM31,10,1)*3+MID(AM31,11,1)*4+MID(AM31,12,1)*5,11),10),IF(AND(VALUE(MID(AM31,7,1))&gt;=5,VALUE(MID(AM31,7,1))&lt;=8),IF(LEN(CLEAN(AM31))=12,MOD(MOD(11-MOD(0*2+MID(AM31,1,1)*3+MID(AM31,2,1)*4+MID(AM31,3,1)*5+MID(AM31,4,1)*6+MID(AM31,5,1)*7+MID(AM31,6,1)*8+MID(AM31,7,1)*9+MID(AM31,8,1)*2+MID(AM31,9,1)*3+MID(AM31,10,1)*4+MID(AM31,11,1)*5,11),10)+2,10),MOD(MOD(11-MOD(MID(AM31,1,1)*2+MID(AM31,2,1)*3+MID(AM31,3,1)*4+MID(AM31,4,1)*5+MID(AM31,5,1)*6+MID(AM31,6,1)*7+MID(AM31,7,1)*8+MID(AM31,8,1)*9+MID(AM31,9,1)*2+MID(AM31,10,1)*3+MID(AM31,11,1)*4+MID(AM31,12,1)*5,11),10)+2,10)))))))</f>
        <v>#VALUE!</v>
      </c>
      <c r="AO31" s="156" t="e">
        <f>IF(INT(RIGHT(AM31,1))=AN31,"OK","주민오류")</f>
        <v>#VALUE!</v>
      </c>
      <c r="AP31" s="157" t="e">
        <f t="shared" ref="AP31" ca="1" si="19">DATEDIF(IF(OR(MID(AM31,LEN(CLEAN(AM31))-6,1)&lt;="2",MID(AM31,LEN(CLEAN(AM31))-6,1)="5",MID(AM31,LEN(CLEAN(AM31))-6,1)="6"),DATE(MID(AM31,1,2),MID(AM31,3,2),MID(AM31,5,2)),CHOOSE(14-LEN(CLEAN(AM31)), DATE(MID(AM31,1,2)+100,MID(AM31,3,2),MID(AM31,5,2)), DATE(MID(AM31,1,1)+100,MID(AM31,2,2),MID(AM31,4,2)),DATE(2000,MID(AM31,1,2),MID(AM31,3,2)),DATE(2000,MID(AM31,1,1),MID(AM31,2,2)))),TODAY(),"y")</f>
        <v>#VALUE!</v>
      </c>
      <c r="AQ31" s="158">
        <v>42004</v>
      </c>
      <c r="AR31" s="157" t="e">
        <f>DATEDIF(IF(OR(MID(AM31,LEN(CLEAN(AM31))-6,1)&lt;="2",MID(AM31,LEN(CLEAN(AM31))-6,1)="5",MID(AM31,LEN(CLEAN(AM31))-6,1)="6"),DATE(MID(AM31,1,2),MID(AM31,3,2),MID(AM31,5,2)),CHOOSE(14-LEN(CLEAN(AM31)), DATE(MID(AM31,1,2)+100,MID(AM31,3,2),MID(AM31,5,2)), DATE(MID(AM31,1,1)+100,MID(AM31,2,2),MID(AM31,4,2)),DATE(2000,MID(AM31,1,2),MID(AM31,3,2)),DATE(2000,MID(AM31,1,1),MID(AM31,2,2)))),AQ31,"y")</f>
        <v>#VALUE!</v>
      </c>
      <c r="AS31" s="156" t="e">
        <f>CHOOSE(14-LEN(CLEAN(AM31)),CHOOSE(MID(AM31,7,1),"남","여","남","여","남","여","남","여","남","여"),CHOOSE(MID(AM31,6,1),"남","여","남","여","남","여","남","여","남","여"),CHOOSE(MID(AM31,5,1),"남","여","남","여","남","여","남","여","남","여"),CHOOSE(MID(AM31,4,1),"남","여","남","여","남","여","남","여","남","여"),CHOOSE(MID(AM31,3,1),"남","여","남","여","남","여","남","여","남","여"))</f>
        <v>#VALUE!</v>
      </c>
      <c r="AT31" s="156" t="e">
        <f>CHOOSE(14-LEN(CLEAN(AM31)),MID(AM31,7,1),MID(AM31,6,1),MID(AM31,5,1),MID(AM31,4,1))</f>
        <v>#VALUE!</v>
      </c>
      <c r="AU31" s="156" t="e">
        <f>CHOOSE(AT31,"내국인","내국인","내국인","내국인","외국인","외국인","외국인","외국인")</f>
        <v>#VALUE!</v>
      </c>
      <c r="AV31" s="156" t="e">
        <f>IF(AU31="외국인","고용허가체크","")</f>
        <v>#VALUE!</v>
      </c>
      <c r="AW31" s="156" t="e">
        <f>IF(LEN(CLEAN(AM31))=12,MOD(MID(AM31,7,1)*10+MID(AM31,8,1),2),MOD(MID(AM31,8,1)*10+MID(AM31,9,1),2))</f>
        <v>#VALUE!</v>
      </c>
      <c r="AX31" s="156" t="e">
        <f>IF(AW31=0,"OK","")</f>
        <v>#VALUE!</v>
      </c>
      <c r="AY31" s="156">
        <f>LEN(CLEAN(AM31))</f>
        <v>1</v>
      </c>
      <c r="AZ31" s="159" t="e">
        <f>IF(AU31="외국인",VLOOKUP(VALUE(MID(AM31,12,1)),$M$10:$N$12,2),"")</f>
        <v>#VALUE!</v>
      </c>
    </row>
    <row r="32" spans="1:52" ht="11.25" customHeight="1" x14ac:dyDescent="0.15">
      <c r="A32" s="574"/>
      <c r="B32" s="574"/>
      <c r="C32" s="574"/>
      <c r="D32" s="574"/>
      <c r="E32" s="574"/>
      <c r="F32" s="574"/>
      <c r="G32" s="574"/>
      <c r="H32" s="574"/>
      <c r="I32" s="574"/>
      <c r="J32" s="574"/>
      <c r="K32" s="755"/>
      <c r="L32" s="755"/>
      <c r="M32" s="755"/>
      <c r="N32" s="755"/>
      <c r="O32" s="574"/>
      <c r="P32" s="574"/>
      <c r="Q32" s="574"/>
      <c r="R32" s="574"/>
      <c r="S32" s="574"/>
      <c r="T32" s="574"/>
      <c r="U32" s="574"/>
      <c r="V32" s="751"/>
      <c r="W32" s="751"/>
      <c r="X32" s="751"/>
      <c r="Y32" s="751"/>
      <c r="Z32" s="774"/>
      <c r="AA32" s="774"/>
      <c r="AB32" s="508"/>
      <c r="AC32" s="509"/>
      <c r="AD32" s="510"/>
      <c r="AE32" s="508"/>
      <c r="AF32" s="509"/>
      <c r="AG32" s="510"/>
      <c r="AH32" s="508"/>
      <c r="AI32" s="509"/>
      <c r="AJ32" s="509"/>
      <c r="AK32" s="510"/>
    </row>
    <row r="33" spans="1:53" ht="11.25" customHeight="1" x14ac:dyDescent="0.15">
      <c r="A33" s="753"/>
      <c r="B33" s="753"/>
      <c r="C33" s="753"/>
      <c r="D33" s="753"/>
      <c r="E33" s="753"/>
      <c r="F33" s="753"/>
      <c r="G33" s="753"/>
      <c r="H33" s="753"/>
      <c r="I33" s="753"/>
      <c r="J33" s="753"/>
      <c r="K33" s="754"/>
      <c r="L33" s="754"/>
      <c r="M33" s="754"/>
      <c r="N33" s="754"/>
      <c r="O33" s="753"/>
      <c r="P33" s="753"/>
      <c r="Q33" s="753"/>
      <c r="R33" s="753"/>
      <c r="S33" s="753"/>
      <c r="T33" s="760"/>
      <c r="U33" s="760"/>
      <c r="V33" s="625"/>
      <c r="W33" s="625"/>
      <c r="X33" s="625"/>
      <c r="Y33" s="625"/>
      <c r="Z33" s="774">
        <f t="shared" ref="Z33" si="20">$Z$17</f>
        <v>0.03</v>
      </c>
      <c r="AA33" s="774"/>
      <c r="AB33" s="625"/>
      <c r="AC33" s="625"/>
      <c r="AD33" s="625"/>
      <c r="AE33" s="625"/>
      <c r="AF33" s="625"/>
      <c r="AG33" s="625"/>
      <c r="AH33" s="625"/>
      <c r="AI33" s="625"/>
      <c r="AJ33" s="625"/>
      <c r="AK33" s="625"/>
      <c r="AM33" s="155">
        <f>K33</f>
        <v>0</v>
      </c>
      <c r="AN33" s="156" t="e">
        <f>IF(LEN(CLEAN(AM33))=10,IF(AND(VALUE(MID(AM33,4,1))&gt;=1,VALUE(MID(AM33,4,1))&lt;=4),MOD(11-MOD(0*2+0*3+0*4+MID(AM33,1,1)*5+MID(AM33,2,1)*6+MID(AM33,3,1)*7+MID(AM33,4,1)*8+MID(AM33,5,1)*9+MID(AM33,6,1)*2+MID(AM33,7,1)*3+MID(AM33,8,1)*4+MID(AM33,9,1)*5,11),10),IF(AND(VALUE(MID(AM33,4,1))&gt;=5,VALUE(MID(AM33,4,1))&lt;=8),MOD(11-MOD(0*2+0*3+0*4+MID(AM33,1,1)*5+MID(AM33,2,1)*6+MID(AM33,3,1)*7+MID(AM33,4,1)*8+MID(AM33,5,1)*9+MID(AM33,6,1)*2+MID(AM33,7,1)*3+MID(AM33,8,1)*4+MID(AM33,9,1)*5,11),10),"오류")),IF(LEN(CLEAN(AM33))=11,IF(AND(VALUE(MID(AM33,5,1))&gt;=1,VALUE(MID(AM33,5,1))&lt;=4),MOD(11-MOD(0*2+0*3+MID(AM33,1,1)*4+MID(AM33,2,1)*5+MID(AM33,3,1)*6+MID(AM33,4,1)*7+MID(AM33,5,1)*8+MID(AM33,6,1)*9+MID(AM33,7,1)*2+MID(AM33,8,1)*3+MID(AM33,9,1)*4+MID(AM33,10,1)*5,11),10),IF(AND(VALUE(MID(AM33,5,1))&gt;=5,VALUE(MID(AM33,5,1))&lt;=8),MOD(11-MOD(0*2+0*3+MID(AM33,1,1)*4+MID(AM33,2,1)*5+MID(AM33,3,1)*6+MID(AM33,4,1)*7+MID(AM33,5,1)*8+MID(AM33,6,1)*9+MID(AM33,7,1)*2+MID(AM33,8,1)*3+MID(AM33,9,1)*4+MID(AM33,10,1)*5,11),10),"오류")),IF(LEN(CLEAN(AM33))=12,IF(AND(VALUE(MID(AM33,6,1))&gt;=1,VALUE(MID(AM33,6,1))&lt;=4),MOD(11-MOD(0*2+MID(AM33,1,1)*3+MID(AM33,2,1)*4+MID(AM33,3,1)*5+MID(AM33,4,1)*6+MID(AM33,5,1)*7+MID(AM33,6,1)*8+MID(AM33,7,1)*9+MID(AM33,8,1)*2+MID(AM33,9,1)*3+MID(AM33,10,1)*4+MID(AM33,11,1)*5,11),10),IF(AND(VALUE(MID(AM33,7,1))&gt;=5,VALUE(MID(AM33,7,1))&lt;=8),MOD(11-MOD(0*2+MID(AM33,1,1)*3+MID(AM33,2,1)*4+MID(AM33,3,1)*5+MID(AM33,4,1)*6+MID(AM33,5,1)*7+MID(AM33,6,1)*8+MID(AM33,7,1)*9+MID(AM33,8,1)*2+MID(AM33,9,1)*3+MID(AM33,10,1)*4+MID(AM33,11,1)*5,11),10),"오류")),IF(AND(VALUE(MID(AM33,7,1))&gt;=1,VALUE(MID(AM33,7,1))&lt;=4),MOD(11-MOD(MID(AM33,1,1)*2+MID(AM33,2,1)*3+MID(AM33,3,1)*4+MID(AM33,4,1)*5+MID(AM33,5,1)*6+MID(AM33,6,1)*7+MID(AM33,7,1)*8+MID(AM33,8,1)*9+MID(AM33,9,1)*2+MID(AM33,10,1)*3+MID(AM33,11,1)*4+MID(AM33,12,1)*5,11),10),IF(AND(VALUE(MID(AM33,7,1))&gt;=5,VALUE(MID(AM33,7,1))&lt;=8),IF(LEN(CLEAN(AM33))=12,MOD(MOD(11-MOD(0*2+MID(AM33,1,1)*3+MID(AM33,2,1)*4+MID(AM33,3,1)*5+MID(AM33,4,1)*6+MID(AM33,5,1)*7+MID(AM33,6,1)*8+MID(AM33,7,1)*9+MID(AM33,8,1)*2+MID(AM33,9,1)*3+MID(AM33,10,1)*4+MID(AM33,11,1)*5,11),10)+2,10),MOD(MOD(11-MOD(MID(AM33,1,1)*2+MID(AM33,2,1)*3+MID(AM33,3,1)*4+MID(AM33,4,1)*5+MID(AM33,5,1)*6+MID(AM33,6,1)*7+MID(AM33,7,1)*8+MID(AM33,8,1)*9+MID(AM33,9,1)*2+MID(AM33,10,1)*3+MID(AM33,11,1)*4+MID(AM33,12,1)*5,11),10)+2,10)))))))</f>
        <v>#VALUE!</v>
      </c>
      <c r="AO33" s="156" t="e">
        <f>IF(INT(RIGHT(AM33,1))=AN33,"OK","주민오류")</f>
        <v>#VALUE!</v>
      </c>
      <c r="AP33" s="157" t="e">
        <f t="shared" ref="AP33" ca="1" si="21">DATEDIF(IF(OR(MID(AM33,LEN(CLEAN(AM33))-6,1)&lt;="2",MID(AM33,LEN(CLEAN(AM33))-6,1)="5",MID(AM33,LEN(CLEAN(AM33))-6,1)="6"),DATE(MID(AM33,1,2),MID(AM33,3,2),MID(AM33,5,2)),CHOOSE(14-LEN(CLEAN(AM33)), DATE(MID(AM33,1,2)+100,MID(AM33,3,2),MID(AM33,5,2)), DATE(MID(AM33,1,1)+100,MID(AM33,2,2),MID(AM33,4,2)),DATE(2000,MID(AM33,1,2),MID(AM33,3,2)),DATE(2000,MID(AM33,1,1),MID(AM33,2,2)))),TODAY(),"y")</f>
        <v>#VALUE!</v>
      </c>
      <c r="AQ33" s="158">
        <v>42004</v>
      </c>
      <c r="AR33" s="157" t="e">
        <f>DATEDIF(IF(OR(MID(AM33,LEN(CLEAN(AM33))-6,1)&lt;="2",MID(AM33,LEN(CLEAN(AM33))-6,1)="5",MID(AM33,LEN(CLEAN(AM33))-6,1)="6"),DATE(MID(AM33,1,2),MID(AM33,3,2),MID(AM33,5,2)),CHOOSE(14-LEN(CLEAN(AM33)), DATE(MID(AM33,1,2)+100,MID(AM33,3,2),MID(AM33,5,2)), DATE(MID(AM33,1,1)+100,MID(AM33,2,2),MID(AM33,4,2)),DATE(2000,MID(AM33,1,2),MID(AM33,3,2)),DATE(2000,MID(AM33,1,1),MID(AM33,2,2)))),AQ33,"y")</f>
        <v>#VALUE!</v>
      </c>
      <c r="AS33" s="156" t="e">
        <f>CHOOSE(14-LEN(CLEAN(AM33)),CHOOSE(MID(AM33,7,1),"남","여","남","여","남","여","남","여","남","여"),CHOOSE(MID(AM33,6,1),"남","여","남","여","남","여","남","여","남","여"),CHOOSE(MID(AM33,5,1),"남","여","남","여","남","여","남","여","남","여"),CHOOSE(MID(AM33,4,1),"남","여","남","여","남","여","남","여","남","여"),CHOOSE(MID(AM33,3,1),"남","여","남","여","남","여","남","여","남","여"))</f>
        <v>#VALUE!</v>
      </c>
      <c r="AT33" s="156" t="e">
        <f>CHOOSE(14-LEN(CLEAN(AM33)),MID(AM33,7,1),MID(AM33,6,1),MID(AM33,5,1),MID(AM33,4,1))</f>
        <v>#VALUE!</v>
      </c>
      <c r="AU33" s="156" t="e">
        <f>CHOOSE(AT33,"내국인","내국인","내국인","내국인","외국인","외국인","외국인","외국인")</f>
        <v>#VALUE!</v>
      </c>
      <c r="AV33" s="156" t="e">
        <f>IF(AU33="외국인","고용허가체크","")</f>
        <v>#VALUE!</v>
      </c>
      <c r="AW33" s="156" t="e">
        <f>IF(LEN(CLEAN(AM33))=12,MOD(MID(AM33,7,1)*10+MID(AM33,8,1),2),MOD(MID(AM33,8,1)*10+MID(AM33,9,1),2))</f>
        <v>#VALUE!</v>
      </c>
      <c r="AX33" s="156" t="e">
        <f>IF(AW33=0,"OK","")</f>
        <v>#VALUE!</v>
      </c>
      <c r="AY33" s="156">
        <f>LEN(CLEAN(AM33))</f>
        <v>1</v>
      </c>
      <c r="AZ33" s="159" t="e">
        <f>IF(AU33="외국인",VLOOKUP(VALUE(MID(AM33,12,1)),$M$10:$N$12,2),"")</f>
        <v>#VALUE!</v>
      </c>
    </row>
    <row r="34" spans="1:53" ht="11.25" customHeight="1" x14ac:dyDescent="0.15">
      <c r="A34" s="574"/>
      <c r="B34" s="574"/>
      <c r="C34" s="574"/>
      <c r="D34" s="574"/>
      <c r="E34" s="574"/>
      <c r="F34" s="574"/>
      <c r="G34" s="574"/>
      <c r="H34" s="574"/>
      <c r="I34" s="574"/>
      <c r="J34" s="574"/>
      <c r="K34" s="755"/>
      <c r="L34" s="755"/>
      <c r="M34" s="755"/>
      <c r="N34" s="755"/>
      <c r="O34" s="574"/>
      <c r="P34" s="574"/>
      <c r="Q34" s="574"/>
      <c r="R34" s="574"/>
      <c r="S34" s="574"/>
      <c r="T34" s="574"/>
      <c r="U34" s="574"/>
      <c r="V34" s="751"/>
      <c r="W34" s="751"/>
      <c r="X34" s="751"/>
      <c r="Y34" s="751"/>
      <c r="Z34" s="774"/>
      <c r="AA34" s="774"/>
      <c r="AB34" s="508"/>
      <c r="AC34" s="509"/>
      <c r="AD34" s="510"/>
      <c r="AE34" s="508"/>
      <c r="AF34" s="509"/>
      <c r="AG34" s="510"/>
      <c r="AH34" s="508"/>
      <c r="AI34" s="509"/>
      <c r="AJ34" s="509"/>
      <c r="AK34" s="510"/>
    </row>
    <row r="35" spans="1:53" ht="7.5" customHeight="1" thickBot="1" x14ac:dyDescent="0.2"/>
    <row r="36" spans="1:53" ht="18.75" customHeight="1" x14ac:dyDescent="0.15">
      <c r="A36" s="779" t="s">
        <v>433</v>
      </c>
      <c r="B36" s="779"/>
      <c r="C36" s="779"/>
      <c r="D36" s="779"/>
      <c r="E36" s="779"/>
      <c r="F36" s="779"/>
      <c r="G36" s="779"/>
      <c r="H36" s="779"/>
      <c r="I36" s="779"/>
      <c r="J36" s="779"/>
      <c r="K36" s="779"/>
      <c r="L36" s="779"/>
      <c r="M36" s="779"/>
      <c r="N36" s="779"/>
      <c r="O36" s="779"/>
      <c r="P36" s="779"/>
      <c r="Q36" s="779"/>
      <c r="R36" s="779"/>
      <c r="S36" s="779"/>
      <c r="T36" s="779"/>
      <c r="U36" s="779"/>
      <c r="V36" s="779"/>
      <c r="W36" s="779"/>
      <c r="X36" s="779"/>
      <c r="Y36" s="779"/>
      <c r="Z36" s="779"/>
      <c r="AA36" s="779"/>
      <c r="AB36" s="779"/>
      <c r="AC36" s="779"/>
      <c r="AD36" s="779"/>
      <c r="AE36" s="779"/>
      <c r="AF36" s="779"/>
      <c r="AG36" s="779"/>
      <c r="AH36" s="779"/>
      <c r="AI36" s="779"/>
      <c r="AJ36" s="779"/>
      <c r="AK36" s="779"/>
    </row>
    <row r="37" spans="1:53" ht="6.75" customHeight="1" x14ac:dyDescent="0.15"/>
    <row r="38" spans="1:53" ht="12" customHeight="1" x14ac:dyDescent="0.15">
      <c r="B38" s="146" t="s">
        <v>434</v>
      </c>
      <c r="D38" s="74" t="s">
        <v>559</v>
      </c>
    </row>
    <row r="39" spans="1:53" ht="12" customHeight="1" x14ac:dyDescent="0.15">
      <c r="B39" s="146" t="s">
        <v>435</v>
      </c>
      <c r="D39" s="74" t="s">
        <v>436</v>
      </c>
    </row>
    <row r="40" spans="1:53" ht="12" customHeight="1" x14ac:dyDescent="0.15">
      <c r="D40" s="74" t="s">
        <v>437</v>
      </c>
    </row>
    <row r="41" spans="1:53" ht="12" customHeight="1" x14ac:dyDescent="0.15">
      <c r="B41" s="146" t="s">
        <v>438</v>
      </c>
      <c r="D41" s="74" t="s">
        <v>439</v>
      </c>
    </row>
    <row r="42" spans="1:53" ht="12" customHeight="1" x14ac:dyDescent="0.15">
      <c r="D42" s="74" t="s">
        <v>440</v>
      </c>
    </row>
    <row r="43" spans="1:53" ht="12" customHeight="1" x14ac:dyDescent="0.15">
      <c r="B43" s="146" t="s">
        <v>441</v>
      </c>
      <c r="D43" s="74" t="s">
        <v>442</v>
      </c>
    </row>
    <row r="44" spans="1:53" ht="12" customHeight="1" x14ac:dyDescent="0.15">
      <c r="B44" s="146" t="s">
        <v>443</v>
      </c>
      <c r="D44" s="74" t="s">
        <v>444</v>
      </c>
    </row>
    <row r="45" spans="1:53" ht="18.75" customHeight="1" x14ac:dyDescent="0.15"/>
    <row r="46" spans="1:53" ht="18.75" customHeight="1" x14ac:dyDescent="0.15"/>
    <row r="47" spans="1:53" ht="15.75" customHeight="1" x14ac:dyDescent="0.15">
      <c r="AR47" s="147" t="s">
        <v>0</v>
      </c>
      <c r="AS47" s="148" t="s">
        <v>1</v>
      </c>
      <c r="AT47" s="147" t="s">
        <v>0</v>
      </c>
      <c r="AU47" s="148" t="s">
        <v>1</v>
      </c>
      <c r="AV47" s="147" t="s">
        <v>0</v>
      </c>
      <c r="AW47" s="148" t="s">
        <v>1</v>
      </c>
      <c r="AX47" s="147" t="s">
        <v>0</v>
      </c>
      <c r="AY47" s="148" t="s">
        <v>1</v>
      </c>
      <c r="AZ47" s="147" t="s">
        <v>0</v>
      </c>
      <c r="BA47" s="148" t="s">
        <v>1</v>
      </c>
    </row>
    <row r="48" spans="1:53" ht="15.75" customHeight="1" x14ac:dyDescent="0.15">
      <c r="AR48" s="149">
        <v>940100</v>
      </c>
      <c r="AS48" s="150" t="s">
        <v>2</v>
      </c>
      <c r="AT48" s="149">
        <v>940305</v>
      </c>
      <c r="AU48" s="150" t="s">
        <v>20</v>
      </c>
      <c r="AV48" s="149">
        <v>940904</v>
      </c>
      <c r="AW48" s="150" t="s">
        <v>32</v>
      </c>
      <c r="AX48" s="149">
        <v>940910</v>
      </c>
      <c r="AY48" s="150" t="s">
        <v>44</v>
      </c>
      <c r="AZ48" s="149">
        <v>940916</v>
      </c>
      <c r="BA48" s="150" t="s">
        <v>55</v>
      </c>
    </row>
    <row r="49" spans="44:53" ht="15.75" customHeight="1" x14ac:dyDescent="0.15">
      <c r="AR49" s="149">
        <v>940200</v>
      </c>
      <c r="AS49" s="150" t="s">
        <v>6</v>
      </c>
      <c r="AT49" s="149">
        <v>940500</v>
      </c>
      <c r="AU49" s="150" t="s">
        <v>21</v>
      </c>
      <c r="AV49" s="149">
        <v>940905</v>
      </c>
      <c r="AW49" s="150" t="s">
        <v>382</v>
      </c>
      <c r="AX49" s="149">
        <v>940911</v>
      </c>
      <c r="AY49" s="150" t="s">
        <v>45</v>
      </c>
      <c r="AZ49" s="149">
        <v>940917</v>
      </c>
      <c r="BA49" s="150" t="s">
        <v>56</v>
      </c>
    </row>
    <row r="50" spans="44:53" ht="15.75" customHeight="1" x14ac:dyDescent="0.15">
      <c r="AR50" s="149">
        <v>940301</v>
      </c>
      <c r="AS50" s="150" t="s">
        <v>3</v>
      </c>
      <c r="AT50" s="149">
        <v>940600</v>
      </c>
      <c r="AU50" s="150" t="s">
        <v>445</v>
      </c>
      <c r="AV50" s="149">
        <v>940906</v>
      </c>
      <c r="AW50" s="150" t="s">
        <v>34</v>
      </c>
      <c r="AX50" s="149">
        <v>940912</v>
      </c>
      <c r="AY50" s="150" t="s">
        <v>46</v>
      </c>
      <c r="AZ50" s="149">
        <v>940918</v>
      </c>
      <c r="BA50" s="150" t="s">
        <v>57</v>
      </c>
    </row>
    <row r="51" spans="44:53" ht="15.75" customHeight="1" x14ac:dyDescent="0.15">
      <c r="AR51" s="149">
        <v>940302</v>
      </c>
      <c r="AS51" s="150" t="s">
        <v>4</v>
      </c>
      <c r="AT51" s="149">
        <v>940901</v>
      </c>
      <c r="AU51" s="150" t="s">
        <v>23</v>
      </c>
      <c r="AV51" s="149">
        <v>940907</v>
      </c>
      <c r="AW51" s="150" t="s">
        <v>35</v>
      </c>
      <c r="AX51" s="149">
        <v>940913</v>
      </c>
      <c r="AY51" s="150" t="s">
        <v>47</v>
      </c>
      <c r="AZ51" s="149">
        <v>940919</v>
      </c>
      <c r="BA51" s="150" t="s">
        <v>58</v>
      </c>
    </row>
    <row r="52" spans="44:53" ht="15.75" customHeight="1" x14ac:dyDescent="0.15">
      <c r="AR52" s="149">
        <v>940303</v>
      </c>
      <c r="AS52" s="150" t="s">
        <v>5</v>
      </c>
      <c r="AT52" s="149">
        <v>940902</v>
      </c>
      <c r="AU52" s="150" t="s">
        <v>24</v>
      </c>
      <c r="AV52" s="149">
        <v>940908</v>
      </c>
      <c r="AW52" s="150" t="s">
        <v>446</v>
      </c>
      <c r="AX52" s="149">
        <v>940914</v>
      </c>
      <c r="AY52" s="150" t="s">
        <v>48</v>
      </c>
      <c r="AZ52" s="149">
        <v>851101</v>
      </c>
      <c r="BA52" s="150" t="s">
        <v>59</v>
      </c>
    </row>
    <row r="53" spans="44:53" ht="15.75" customHeight="1" x14ac:dyDescent="0.15">
      <c r="AR53" s="151">
        <v>940304</v>
      </c>
      <c r="AS53" s="152" t="s">
        <v>7</v>
      </c>
      <c r="AT53" s="151">
        <v>940903</v>
      </c>
      <c r="AU53" s="152" t="s">
        <v>25</v>
      </c>
      <c r="AV53" s="151">
        <v>940909</v>
      </c>
      <c r="AW53" s="152" t="s">
        <v>385</v>
      </c>
      <c r="AX53" s="151">
        <v>940915</v>
      </c>
      <c r="AY53" s="152" t="s">
        <v>49</v>
      </c>
      <c r="AZ53" s="151"/>
      <c r="BA53" s="152"/>
    </row>
    <row r="54" spans="44:53" ht="6.75" customHeight="1" x14ac:dyDescent="0.15">
      <c r="AR54" s="153"/>
      <c r="AS54" s="153"/>
      <c r="AT54" s="153"/>
      <c r="AU54" s="153"/>
      <c r="AV54" s="153"/>
      <c r="AW54" s="153"/>
      <c r="AX54" s="153"/>
      <c r="AY54" s="153"/>
      <c r="AZ54" s="153"/>
      <c r="BA54" s="153"/>
    </row>
  </sheetData>
  <mergeCells count="225">
    <mergeCell ref="Y1:AJ1"/>
    <mergeCell ref="AC6:AI6"/>
    <mergeCell ref="A36:AK36"/>
    <mergeCell ref="B3:D4"/>
    <mergeCell ref="E3:G4"/>
    <mergeCell ref="H3:I4"/>
    <mergeCell ref="AE3:AF4"/>
    <mergeCell ref="AG3:AJ4"/>
    <mergeCell ref="J3:AD4"/>
    <mergeCell ref="V10:W10"/>
    <mergeCell ref="AB9:AD9"/>
    <mergeCell ref="AE9:AG9"/>
    <mergeCell ref="AH9:AK9"/>
    <mergeCell ref="AB10:AD10"/>
    <mergeCell ref="AE10:AG10"/>
    <mergeCell ref="AH10:AK10"/>
    <mergeCell ref="A9:E10"/>
    <mergeCell ref="F9:J10"/>
    <mergeCell ref="K9:S10"/>
    <mergeCell ref="X9:AA9"/>
    <mergeCell ref="X10:AA10"/>
    <mergeCell ref="T9:U9"/>
    <mergeCell ref="V9:W9"/>
    <mergeCell ref="T10:U10"/>
    <mergeCell ref="K7:S8"/>
    <mergeCell ref="X7:AA8"/>
    <mergeCell ref="AB7:AK7"/>
    <mergeCell ref="AB8:AD8"/>
    <mergeCell ref="AE8:AG8"/>
    <mergeCell ref="AH8:AK8"/>
    <mergeCell ref="A11:AK11"/>
    <mergeCell ref="A7:E8"/>
    <mergeCell ref="F7:J8"/>
    <mergeCell ref="T7:U8"/>
    <mergeCell ref="V7:W8"/>
    <mergeCell ref="AB33:AD33"/>
    <mergeCell ref="AE33:AG33"/>
    <mergeCell ref="AH33:AK33"/>
    <mergeCell ref="T34:U34"/>
    <mergeCell ref="V34:Y34"/>
    <mergeCell ref="AB34:AD34"/>
    <mergeCell ref="AE34:AG34"/>
    <mergeCell ref="AH34:AK34"/>
    <mergeCell ref="AH32:AK32"/>
    <mergeCell ref="A33:C34"/>
    <mergeCell ref="D33:F34"/>
    <mergeCell ref="G33:J34"/>
    <mergeCell ref="K33:N34"/>
    <mergeCell ref="O33:Q34"/>
    <mergeCell ref="R33:S34"/>
    <mergeCell ref="T33:U33"/>
    <mergeCell ref="V33:Y33"/>
    <mergeCell ref="Z33:AA34"/>
    <mergeCell ref="AB29:AD29"/>
    <mergeCell ref="AE29:AG29"/>
    <mergeCell ref="AH29:AK29"/>
    <mergeCell ref="T30:U30"/>
    <mergeCell ref="V30:Y30"/>
    <mergeCell ref="AB30:AD30"/>
    <mergeCell ref="AE30:AG30"/>
    <mergeCell ref="AH30:AK30"/>
    <mergeCell ref="T31:U31"/>
    <mergeCell ref="V31:Y31"/>
    <mergeCell ref="Z31:AA32"/>
    <mergeCell ref="AB31:AD31"/>
    <mergeCell ref="AE31:AG31"/>
    <mergeCell ref="AH31:AK31"/>
    <mergeCell ref="T32:U32"/>
    <mergeCell ref="V32:Y32"/>
    <mergeCell ref="AB32:AD32"/>
    <mergeCell ref="AE32:AG32"/>
    <mergeCell ref="T29:U29"/>
    <mergeCell ref="V29:Y29"/>
    <mergeCell ref="Z29:AA30"/>
    <mergeCell ref="A27:C28"/>
    <mergeCell ref="D27:F28"/>
    <mergeCell ref="G27:J28"/>
    <mergeCell ref="K27:N28"/>
    <mergeCell ref="O27:Q28"/>
    <mergeCell ref="R27:S28"/>
    <mergeCell ref="A31:C32"/>
    <mergeCell ref="D31:F32"/>
    <mergeCell ref="G31:J32"/>
    <mergeCell ref="K31:N32"/>
    <mergeCell ref="O31:Q32"/>
    <mergeCell ref="R31:S32"/>
    <mergeCell ref="A29:C30"/>
    <mergeCell ref="D29:F30"/>
    <mergeCell ref="G29:J30"/>
    <mergeCell ref="K29:N30"/>
    <mergeCell ref="O29:Q30"/>
    <mergeCell ref="R29:S30"/>
    <mergeCell ref="T27:U27"/>
    <mergeCell ref="V27:Y27"/>
    <mergeCell ref="Z27:AA28"/>
    <mergeCell ref="AB27:AD27"/>
    <mergeCell ref="AE27:AG27"/>
    <mergeCell ref="AH27:AK27"/>
    <mergeCell ref="T28:U28"/>
    <mergeCell ref="V28:Y28"/>
    <mergeCell ref="AB28:AD28"/>
    <mergeCell ref="AE28:AG28"/>
    <mergeCell ref="AH28:AK28"/>
    <mergeCell ref="AB25:AD25"/>
    <mergeCell ref="AE25:AG25"/>
    <mergeCell ref="AH25:AK25"/>
    <mergeCell ref="T26:U26"/>
    <mergeCell ref="V26:Y26"/>
    <mergeCell ref="AB26:AD26"/>
    <mergeCell ref="AE26:AG26"/>
    <mergeCell ref="AH26:AK26"/>
    <mergeCell ref="AH24:AK24"/>
    <mergeCell ref="A25:C26"/>
    <mergeCell ref="D25:F26"/>
    <mergeCell ref="G25:J26"/>
    <mergeCell ref="K25:N26"/>
    <mergeCell ref="O25:Q26"/>
    <mergeCell ref="R25:S26"/>
    <mergeCell ref="T25:U25"/>
    <mergeCell ref="V25:Y25"/>
    <mergeCell ref="Z25:AA26"/>
    <mergeCell ref="AB21:AD21"/>
    <mergeCell ref="AE21:AG21"/>
    <mergeCell ref="AH21:AK21"/>
    <mergeCell ref="T22:U22"/>
    <mergeCell ref="V22:Y22"/>
    <mergeCell ref="AB22:AD22"/>
    <mergeCell ref="AE22:AG22"/>
    <mergeCell ref="AH22:AK22"/>
    <mergeCell ref="T23:U23"/>
    <mergeCell ref="V23:Y23"/>
    <mergeCell ref="Z23:AA24"/>
    <mergeCell ref="AB23:AD23"/>
    <mergeCell ref="AE23:AG23"/>
    <mergeCell ref="AH23:AK23"/>
    <mergeCell ref="T24:U24"/>
    <mergeCell ref="V24:Y24"/>
    <mergeCell ref="AB24:AD24"/>
    <mergeCell ref="AE24:AG24"/>
    <mergeCell ref="T21:U21"/>
    <mergeCell ref="V21:Y21"/>
    <mergeCell ref="Z21:AA22"/>
    <mergeCell ref="A23:C24"/>
    <mergeCell ref="D23:F24"/>
    <mergeCell ref="G23:J24"/>
    <mergeCell ref="K23:N24"/>
    <mergeCell ref="O23:Q24"/>
    <mergeCell ref="R23:S24"/>
    <mergeCell ref="A21:C22"/>
    <mergeCell ref="D21:F22"/>
    <mergeCell ref="G21:J22"/>
    <mergeCell ref="K21:N22"/>
    <mergeCell ref="O21:Q22"/>
    <mergeCell ref="R21:S22"/>
    <mergeCell ref="AE19:AG19"/>
    <mergeCell ref="AH19:AK19"/>
    <mergeCell ref="T20:U20"/>
    <mergeCell ref="V20:Y20"/>
    <mergeCell ref="AB20:AD20"/>
    <mergeCell ref="AE20:AG20"/>
    <mergeCell ref="AH20:AK20"/>
    <mergeCell ref="A19:C20"/>
    <mergeCell ref="D19:F20"/>
    <mergeCell ref="G19:J20"/>
    <mergeCell ref="K19:N20"/>
    <mergeCell ref="O19:Q20"/>
    <mergeCell ref="R19:S20"/>
    <mergeCell ref="T18:U18"/>
    <mergeCell ref="V17:Y17"/>
    <mergeCell ref="V18:Y18"/>
    <mergeCell ref="Z17:AA18"/>
    <mergeCell ref="AB17:AD17"/>
    <mergeCell ref="AB18:AD18"/>
    <mergeCell ref="T19:U19"/>
    <mergeCell ref="V19:Y19"/>
    <mergeCell ref="Z19:AA20"/>
    <mergeCell ref="AB19:AD19"/>
    <mergeCell ref="AB12:AD12"/>
    <mergeCell ref="AE12:AG12"/>
    <mergeCell ref="AH12:AK12"/>
    <mergeCell ref="D13:S14"/>
    <mergeCell ref="D15:S16"/>
    <mergeCell ref="A13:C16"/>
    <mergeCell ref="O12:Q12"/>
    <mergeCell ref="R12:S12"/>
    <mergeCell ref="T12:U12"/>
    <mergeCell ref="V12:Y12"/>
    <mergeCell ref="Z12:AA12"/>
    <mergeCell ref="A12:C12"/>
    <mergeCell ref="D12:F12"/>
    <mergeCell ref="G12:J12"/>
    <mergeCell ref="K12:N12"/>
    <mergeCell ref="AH13:AK13"/>
    <mergeCell ref="AH14:AK14"/>
    <mergeCell ref="AH15:AK15"/>
    <mergeCell ref="AE13:AG13"/>
    <mergeCell ref="AE14:AG14"/>
    <mergeCell ref="AE15:AG15"/>
    <mergeCell ref="AE16:AG16"/>
    <mergeCell ref="T13:U13"/>
    <mergeCell ref="T14:U14"/>
    <mergeCell ref="AH16:AK16"/>
    <mergeCell ref="V16:Y16"/>
    <mergeCell ref="AB13:AD13"/>
    <mergeCell ref="AB14:AD14"/>
    <mergeCell ref="AB15:AD15"/>
    <mergeCell ref="AB16:AD16"/>
    <mergeCell ref="D17:F18"/>
    <mergeCell ref="G17:J18"/>
    <mergeCell ref="A17:C18"/>
    <mergeCell ref="K17:N18"/>
    <mergeCell ref="O17:Q18"/>
    <mergeCell ref="R17:S18"/>
    <mergeCell ref="T15:U15"/>
    <mergeCell ref="T16:U16"/>
    <mergeCell ref="AE17:AG17"/>
    <mergeCell ref="Z13:AA14"/>
    <mergeCell ref="Z15:AA16"/>
    <mergeCell ref="V13:Y13"/>
    <mergeCell ref="V14:Y14"/>
    <mergeCell ref="V15:Y15"/>
    <mergeCell ref="AE18:AG18"/>
    <mergeCell ref="AH18:AK18"/>
    <mergeCell ref="AH17:AK17"/>
    <mergeCell ref="T17:U17"/>
  </mergeCells>
  <phoneticPr fontId="2" type="noConversion"/>
  <conditionalFormatting sqref="AW17">
    <cfRule type="cellIs" dxfId="53" priority="54" operator="greaterThan">
      <formula>0</formula>
    </cfRule>
  </conditionalFormatting>
  <conditionalFormatting sqref="AX17 AO17">
    <cfRule type="cellIs" dxfId="52" priority="53" operator="equal">
      <formula>"주민오류"</formula>
    </cfRule>
  </conditionalFormatting>
  <conditionalFormatting sqref="AU17">
    <cfRule type="cellIs" dxfId="51" priority="52" operator="equal">
      <formula>"외국인"</formula>
    </cfRule>
  </conditionalFormatting>
  <conditionalFormatting sqref="AV17">
    <cfRule type="cellIs" dxfId="50" priority="51" operator="equal">
      <formula>"고용허가체크"</formula>
    </cfRule>
  </conditionalFormatting>
  <conditionalFormatting sqref="AY17">
    <cfRule type="cellIs" dxfId="49" priority="49" operator="equal">
      <formula>13</formula>
    </cfRule>
    <cfRule type="cellIs" dxfId="48" priority="50" operator="equal">
      <formula>"고용허가체크"</formula>
    </cfRule>
  </conditionalFormatting>
  <conditionalFormatting sqref="AW19">
    <cfRule type="cellIs" dxfId="47" priority="48" operator="greaterThan">
      <formula>0</formula>
    </cfRule>
  </conditionalFormatting>
  <conditionalFormatting sqref="AX19 AO19">
    <cfRule type="cellIs" dxfId="46" priority="47" operator="equal">
      <formula>"주민오류"</formula>
    </cfRule>
  </conditionalFormatting>
  <conditionalFormatting sqref="AU19">
    <cfRule type="cellIs" dxfId="45" priority="46" operator="equal">
      <formula>"외국인"</formula>
    </cfRule>
  </conditionalFormatting>
  <conditionalFormatting sqref="AV19">
    <cfRule type="cellIs" dxfId="44" priority="45" operator="equal">
      <formula>"고용허가체크"</formula>
    </cfRule>
  </conditionalFormatting>
  <conditionalFormatting sqref="AY19">
    <cfRule type="cellIs" dxfId="43" priority="43" operator="equal">
      <formula>13</formula>
    </cfRule>
    <cfRule type="cellIs" dxfId="42" priority="44" operator="equal">
      <formula>"고용허가체크"</formula>
    </cfRule>
  </conditionalFormatting>
  <conditionalFormatting sqref="AW21">
    <cfRule type="cellIs" dxfId="41" priority="42" operator="greaterThan">
      <formula>0</formula>
    </cfRule>
  </conditionalFormatting>
  <conditionalFormatting sqref="AX21 AO21">
    <cfRule type="cellIs" dxfId="40" priority="41" operator="equal">
      <formula>"주민오류"</formula>
    </cfRule>
  </conditionalFormatting>
  <conditionalFormatting sqref="AU21">
    <cfRule type="cellIs" dxfId="39" priority="40" operator="equal">
      <formula>"외국인"</formula>
    </cfRule>
  </conditionalFormatting>
  <conditionalFormatting sqref="AV21">
    <cfRule type="cellIs" dxfId="38" priority="39" operator="equal">
      <formula>"고용허가체크"</formula>
    </cfRule>
  </conditionalFormatting>
  <conditionalFormatting sqref="AY21">
    <cfRule type="cellIs" dxfId="37" priority="37" operator="equal">
      <formula>13</formula>
    </cfRule>
    <cfRule type="cellIs" dxfId="36" priority="38" operator="equal">
      <formula>"고용허가체크"</formula>
    </cfRule>
  </conditionalFormatting>
  <conditionalFormatting sqref="AW23">
    <cfRule type="cellIs" dxfId="35" priority="36" operator="greaterThan">
      <formula>0</formula>
    </cfRule>
  </conditionalFormatting>
  <conditionalFormatting sqref="AX23 AO23">
    <cfRule type="cellIs" dxfId="34" priority="35" operator="equal">
      <formula>"주민오류"</formula>
    </cfRule>
  </conditionalFormatting>
  <conditionalFormatting sqref="AU23">
    <cfRule type="cellIs" dxfId="33" priority="34" operator="equal">
      <formula>"외국인"</formula>
    </cfRule>
  </conditionalFormatting>
  <conditionalFormatting sqref="AV23">
    <cfRule type="cellIs" dxfId="32" priority="33" operator="equal">
      <formula>"고용허가체크"</formula>
    </cfRule>
  </conditionalFormatting>
  <conditionalFormatting sqref="AY23">
    <cfRule type="cellIs" dxfId="31" priority="31" operator="equal">
      <formula>13</formula>
    </cfRule>
    <cfRule type="cellIs" dxfId="30" priority="32" operator="equal">
      <formula>"고용허가체크"</formula>
    </cfRule>
  </conditionalFormatting>
  <conditionalFormatting sqref="AW25">
    <cfRule type="cellIs" dxfId="29" priority="30" operator="greaterThan">
      <formula>0</formula>
    </cfRule>
  </conditionalFormatting>
  <conditionalFormatting sqref="AX25 AO25">
    <cfRule type="cellIs" dxfId="28" priority="29" operator="equal">
      <formula>"주민오류"</formula>
    </cfRule>
  </conditionalFormatting>
  <conditionalFormatting sqref="AU25">
    <cfRule type="cellIs" dxfId="27" priority="28" operator="equal">
      <formula>"외국인"</formula>
    </cfRule>
  </conditionalFormatting>
  <conditionalFormatting sqref="AV25">
    <cfRule type="cellIs" dxfId="26" priority="27" operator="equal">
      <formula>"고용허가체크"</formula>
    </cfRule>
  </conditionalFormatting>
  <conditionalFormatting sqref="AY25">
    <cfRule type="cellIs" dxfId="25" priority="25" operator="equal">
      <formula>13</formula>
    </cfRule>
    <cfRule type="cellIs" dxfId="24" priority="26" operator="equal">
      <formula>"고용허가체크"</formula>
    </cfRule>
  </conditionalFormatting>
  <conditionalFormatting sqref="AW27">
    <cfRule type="cellIs" dxfId="23" priority="24" operator="greaterThan">
      <formula>0</formula>
    </cfRule>
  </conditionalFormatting>
  <conditionalFormatting sqref="AX27 AO27">
    <cfRule type="cellIs" dxfId="22" priority="23" operator="equal">
      <formula>"주민오류"</formula>
    </cfRule>
  </conditionalFormatting>
  <conditionalFormatting sqref="AU27">
    <cfRule type="cellIs" dxfId="21" priority="22" operator="equal">
      <formula>"외국인"</formula>
    </cfRule>
  </conditionalFormatting>
  <conditionalFormatting sqref="AV27">
    <cfRule type="cellIs" dxfId="20" priority="21" operator="equal">
      <formula>"고용허가체크"</formula>
    </cfRule>
  </conditionalFormatting>
  <conditionalFormatting sqref="AY27">
    <cfRule type="cellIs" dxfId="19" priority="19" operator="equal">
      <formula>13</formula>
    </cfRule>
    <cfRule type="cellIs" dxfId="18" priority="20" operator="equal">
      <formula>"고용허가체크"</formula>
    </cfRule>
  </conditionalFormatting>
  <conditionalFormatting sqref="AW29">
    <cfRule type="cellIs" dxfId="17" priority="18" operator="greaterThan">
      <formula>0</formula>
    </cfRule>
  </conditionalFormatting>
  <conditionalFormatting sqref="AX29 AO29">
    <cfRule type="cellIs" dxfId="16" priority="17" operator="equal">
      <formula>"주민오류"</formula>
    </cfRule>
  </conditionalFormatting>
  <conditionalFormatting sqref="AU29">
    <cfRule type="cellIs" dxfId="15" priority="16" operator="equal">
      <formula>"외국인"</formula>
    </cfRule>
  </conditionalFormatting>
  <conditionalFormatting sqref="AV29">
    <cfRule type="cellIs" dxfId="14" priority="15" operator="equal">
      <formula>"고용허가체크"</formula>
    </cfRule>
  </conditionalFormatting>
  <conditionalFormatting sqref="AY29">
    <cfRule type="cellIs" dxfId="13" priority="13" operator="equal">
      <formula>13</formula>
    </cfRule>
    <cfRule type="cellIs" dxfId="12" priority="14" operator="equal">
      <formula>"고용허가체크"</formula>
    </cfRule>
  </conditionalFormatting>
  <conditionalFormatting sqref="AW31">
    <cfRule type="cellIs" dxfId="11" priority="12" operator="greaterThan">
      <formula>0</formula>
    </cfRule>
  </conditionalFormatting>
  <conditionalFormatting sqref="AX31 AO31">
    <cfRule type="cellIs" dxfId="10" priority="11" operator="equal">
      <formula>"주민오류"</formula>
    </cfRule>
  </conditionalFormatting>
  <conditionalFormatting sqref="AU31">
    <cfRule type="cellIs" dxfId="9" priority="10" operator="equal">
      <formula>"외국인"</formula>
    </cfRule>
  </conditionalFormatting>
  <conditionalFormatting sqref="AV31">
    <cfRule type="cellIs" dxfId="8" priority="9" operator="equal">
      <formula>"고용허가체크"</formula>
    </cfRule>
  </conditionalFormatting>
  <conditionalFormatting sqref="AY31">
    <cfRule type="cellIs" dxfId="7" priority="7" operator="equal">
      <formula>13</formula>
    </cfRule>
    <cfRule type="cellIs" dxfId="6" priority="8" operator="equal">
      <formula>"고용허가체크"</formula>
    </cfRule>
  </conditionalFormatting>
  <conditionalFormatting sqref="AW33">
    <cfRule type="cellIs" dxfId="5" priority="6" operator="greaterThan">
      <formula>0</formula>
    </cfRule>
  </conditionalFormatting>
  <conditionalFormatting sqref="AX33 AO33">
    <cfRule type="cellIs" dxfId="4" priority="5" operator="equal">
      <formula>"주민오류"</formula>
    </cfRule>
  </conditionalFormatting>
  <conditionalFormatting sqref="AU33">
    <cfRule type="cellIs" dxfId="3" priority="4" operator="equal">
      <formula>"외국인"</formula>
    </cfRule>
  </conditionalFormatting>
  <conditionalFormatting sqref="AV33">
    <cfRule type="cellIs" dxfId="2" priority="3" operator="equal">
      <formula>"고용허가체크"</formula>
    </cfRule>
  </conditionalFormatting>
  <conditionalFormatting sqref="AY33">
    <cfRule type="cellIs" dxfId="1" priority="1" operator="equal">
      <formula>13</formula>
    </cfRule>
    <cfRule type="cellIs" dxfId="0" priority="2" operator="equal">
      <formula>"고용허가체크"</formula>
    </cfRule>
  </conditionalFormatting>
  <pageMargins left="0.39370078740157483" right="0.39370078740157483" top="0.6692913385826772" bottom="0.35433070866141736" header="0.31496062992125984" footer="0.31496062992125984"/>
  <pageSetup paperSize="9" orientation="portrait" verticalDpi="0" r:id="rId1"/>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147"/>
  <sheetViews>
    <sheetView showGridLines="0" topLeftCell="A40" workbookViewId="0">
      <selection activeCell="G31" sqref="G31"/>
    </sheetView>
  </sheetViews>
  <sheetFormatPr defaultRowHeight="13.5" x14ac:dyDescent="0.15"/>
  <sheetData>
    <row r="1" spans="1:1" x14ac:dyDescent="0.15">
      <c r="A1" s="101" t="s">
        <v>240</v>
      </c>
    </row>
    <row r="2" spans="1:1" x14ac:dyDescent="0.15">
      <c r="A2" t="s">
        <v>241</v>
      </c>
    </row>
    <row r="4" spans="1:1" x14ac:dyDescent="0.15">
      <c r="A4" t="s">
        <v>242</v>
      </c>
    </row>
    <row r="5" spans="1:1" x14ac:dyDescent="0.15">
      <c r="A5" t="s">
        <v>243</v>
      </c>
    </row>
    <row r="7" spans="1:1" x14ac:dyDescent="0.15">
      <c r="A7" t="s">
        <v>244</v>
      </c>
    </row>
    <row r="9" spans="1:1" x14ac:dyDescent="0.15">
      <c r="A9" t="s">
        <v>245</v>
      </c>
    </row>
    <row r="10" spans="1:1" x14ac:dyDescent="0.15">
      <c r="A10" t="s">
        <v>595</v>
      </c>
    </row>
    <row r="11" spans="1:1" x14ac:dyDescent="0.15">
      <c r="A11" t="s">
        <v>246</v>
      </c>
    </row>
    <row r="12" spans="1:1" x14ac:dyDescent="0.15">
      <c r="A12" t="s">
        <v>247</v>
      </c>
    </row>
    <row r="13" spans="1:1" x14ac:dyDescent="0.15">
      <c r="A13" t="s">
        <v>248</v>
      </c>
    </row>
    <row r="14" spans="1:1" x14ac:dyDescent="0.15">
      <c r="A14" t="s">
        <v>249</v>
      </c>
    </row>
    <row r="17" spans="1:1" x14ac:dyDescent="0.15">
      <c r="A17" s="73" t="s">
        <v>250</v>
      </c>
    </row>
    <row r="18" spans="1:1" x14ac:dyDescent="0.15">
      <c r="A18" s="102" t="s">
        <v>251</v>
      </c>
    </row>
    <row r="19" spans="1:1" x14ac:dyDescent="0.15">
      <c r="A19" s="73" t="s">
        <v>286</v>
      </c>
    </row>
    <row r="20" spans="1:1" x14ac:dyDescent="0.15">
      <c r="A20" s="73" t="s">
        <v>252</v>
      </c>
    </row>
    <row r="21" spans="1:1" x14ac:dyDescent="0.15">
      <c r="A21" s="73"/>
    </row>
    <row r="22" spans="1:1" x14ac:dyDescent="0.15">
      <c r="A22" s="73" t="s">
        <v>560</v>
      </c>
    </row>
    <row r="23" spans="1:1" x14ac:dyDescent="0.15">
      <c r="A23" s="73" t="s">
        <v>253</v>
      </c>
    </row>
    <row r="24" spans="1:1" x14ac:dyDescent="0.15">
      <c r="A24" s="73"/>
    </row>
    <row r="25" spans="1:1" x14ac:dyDescent="0.15">
      <c r="A25" s="73" t="s">
        <v>254</v>
      </c>
    </row>
    <row r="26" spans="1:1" x14ac:dyDescent="0.15">
      <c r="A26" s="73" t="s">
        <v>255</v>
      </c>
    </row>
    <row r="27" spans="1:1" x14ac:dyDescent="0.15">
      <c r="A27" s="73" t="s">
        <v>256</v>
      </c>
    </row>
    <row r="28" spans="1:1" x14ac:dyDescent="0.15">
      <c r="A28" s="73"/>
    </row>
    <row r="29" spans="1:1" x14ac:dyDescent="0.15">
      <c r="A29" s="73" t="s">
        <v>257</v>
      </c>
    </row>
    <row r="30" spans="1:1" x14ac:dyDescent="0.15">
      <c r="A30" s="73" t="s">
        <v>258</v>
      </c>
    </row>
    <row r="31" spans="1:1" x14ac:dyDescent="0.15">
      <c r="A31" s="73" t="s">
        <v>259</v>
      </c>
    </row>
    <row r="32" spans="1:1" x14ac:dyDescent="0.15">
      <c r="A32" s="73" t="s">
        <v>260</v>
      </c>
    </row>
    <row r="33" spans="1:1" x14ac:dyDescent="0.15">
      <c r="A33" s="73" t="s">
        <v>261</v>
      </c>
    </row>
    <row r="34" spans="1:1" x14ac:dyDescent="0.15">
      <c r="A34" s="73" t="s">
        <v>262</v>
      </c>
    </row>
    <row r="35" spans="1:1" x14ac:dyDescent="0.15">
      <c r="A35" s="73" t="s">
        <v>263</v>
      </c>
    </row>
    <row r="36" spans="1:1" x14ac:dyDescent="0.15">
      <c r="A36" s="73" t="s">
        <v>264</v>
      </c>
    </row>
    <row r="37" spans="1:1" x14ac:dyDescent="0.15">
      <c r="A37" s="73" t="s">
        <v>265</v>
      </c>
    </row>
    <row r="38" spans="1:1" x14ac:dyDescent="0.15">
      <c r="A38" s="73" t="s">
        <v>596</v>
      </c>
    </row>
    <row r="39" spans="1:1" x14ac:dyDescent="0.15">
      <c r="A39" s="73" t="s">
        <v>266</v>
      </c>
    </row>
    <row r="40" spans="1:1" x14ac:dyDescent="0.15">
      <c r="A40" s="73" t="s">
        <v>267</v>
      </c>
    </row>
    <row r="41" spans="1:1" x14ac:dyDescent="0.15">
      <c r="A41" s="73" t="s">
        <v>268</v>
      </c>
    </row>
    <row r="42" spans="1:1" x14ac:dyDescent="0.15">
      <c r="A42" s="73" t="s">
        <v>269</v>
      </c>
    </row>
    <row r="43" spans="1:1" x14ac:dyDescent="0.15">
      <c r="A43" s="73"/>
    </row>
    <row r="44" spans="1:1" x14ac:dyDescent="0.15">
      <c r="A44" s="73" t="s">
        <v>270</v>
      </c>
    </row>
    <row r="45" spans="1:1" x14ac:dyDescent="0.15">
      <c r="A45" s="73" t="s">
        <v>271</v>
      </c>
    </row>
    <row r="46" spans="1:1" x14ac:dyDescent="0.15">
      <c r="A46" s="73" t="s">
        <v>272</v>
      </c>
    </row>
    <row r="47" spans="1:1" x14ac:dyDescent="0.15">
      <c r="A47" s="73" t="s">
        <v>273</v>
      </c>
    </row>
    <row r="48" spans="1:1" x14ac:dyDescent="0.15">
      <c r="A48" s="73" t="s">
        <v>274</v>
      </c>
    </row>
    <row r="49" spans="1:1" x14ac:dyDescent="0.15">
      <c r="A49" s="73" t="s">
        <v>275</v>
      </c>
    </row>
    <row r="50" spans="1:1" x14ac:dyDescent="0.15">
      <c r="A50" s="73" t="s">
        <v>276</v>
      </c>
    </row>
    <row r="51" spans="1:1" x14ac:dyDescent="0.15">
      <c r="A51" s="73" t="s">
        <v>277</v>
      </c>
    </row>
    <row r="52" spans="1:1" x14ac:dyDescent="0.15">
      <c r="A52" s="73" t="s">
        <v>278</v>
      </c>
    </row>
    <row r="53" spans="1:1" x14ac:dyDescent="0.15">
      <c r="A53" s="73" t="s">
        <v>279</v>
      </c>
    </row>
    <row r="54" spans="1:1" x14ac:dyDescent="0.15">
      <c r="A54" s="73" t="s">
        <v>280</v>
      </c>
    </row>
    <row r="55" spans="1:1" x14ac:dyDescent="0.15">
      <c r="A55" s="73" t="s">
        <v>281</v>
      </c>
    </row>
    <row r="56" spans="1:1" x14ac:dyDescent="0.15">
      <c r="A56" s="73" t="s">
        <v>265</v>
      </c>
    </row>
    <row r="57" spans="1:1" x14ac:dyDescent="0.15">
      <c r="A57" s="73" t="s">
        <v>282</v>
      </c>
    </row>
    <row r="58" spans="1:1" x14ac:dyDescent="0.15">
      <c r="A58" s="73" t="s">
        <v>283</v>
      </c>
    </row>
    <row r="59" spans="1:1" x14ac:dyDescent="0.15">
      <c r="A59" s="73" t="s">
        <v>284</v>
      </c>
    </row>
    <row r="60" spans="1:1" x14ac:dyDescent="0.15">
      <c r="A60" s="73" t="s">
        <v>285</v>
      </c>
    </row>
    <row r="65" spans="1:1" x14ac:dyDescent="0.15">
      <c r="A65" s="73" t="s">
        <v>561</v>
      </c>
    </row>
    <row r="66" spans="1:1" x14ac:dyDescent="0.15">
      <c r="A66" t="s">
        <v>287</v>
      </c>
    </row>
    <row r="67" spans="1:1" x14ac:dyDescent="0.15">
      <c r="A67" t="s">
        <v>562</v>
      </c>
    </row>
    <row r="68" spans="1:1" x14ac:dyDescent="0.15">
      <c r="A68" t="s">
        <v>288</v>
      </c>
    </row>
    <row r="69" spans="1:1" x14ac:dyDescent="0.15">
      <c r="A69" s="73" t="s">
        <v>289</v>
      </c>
    </row>
    <row r="70" spans="1:1" x14ac:dyDescent="0.15">
      <c r="A70" s="73" t="s">
        <v>290</v>
      </c>
    </row>
    <row r="71" spans="1:1" x14ac:dyDescent="0.15">
      <c r="A71" s="73" t="s">
        <v>291</v>
      </c>
    </row>
    <row r="72" spans="1:1" x14ac:dyDescent="0.15">
      <c r="A72" s="101" t="s">
        <v>292</v>
      </c>
    </row>
    <row r="73" spans="1:1" x14ac:dyDescent="0.15">
      <c r="A73" t="s">
        <v>293</v>
      </c>
    </row>
    <row r="74" spans="1:1" x14ac:dyDescent="0.15">
      <c r="A74" t="s">
        <v>563</v>
      </c>
    </row>
    <row r="75" spans="1:1" x14ac:dyDescent="0.15">
      <c r="A75" t="s">
        <v>294</v>
      </c>
    </row>
    <row r="76" spans="1:1" x14ac:dyDescent="0.15">
      <c r="A76" s="101" t="s">
        <v>295</v>
      </c>
    </row>
    <row r="77" spans="1:1" x14ac:dyDescent="0.15">
      <c r="A77" t="s">
        <v>296</v>
      </c>
    </row>
    <row r="78" spans="1:1" x14ac:dyDescent="0.15">
      <c r="A78" t="s">
        <v>297</v>
      </c>
    </row>
    <row r="79" spans="1:1" x14ac:dyDescent="0.15">
      <c r="A79" s="101" t="s">
        <v>298</v>
      </c>
    </row>
    <row r="80" spans="1:1" x14ac:dyDescent="0.15">
      <c r="A80" t="s">
        <v>299</v>
      </c>
    </row>
    <row r="81" spans="1:1" x14ac:dyDescent="0.15">
      <c r="A81" t="s">
        <v>300</v>
      </c>
    </row>
    <row r="82" spans="1:1" x14ac:dyDescent="0.15">
      <c r="A82" t="s">
        <v>301</v>
      </c>
    </row>
    <row r="83" spans="1:1" x14ac:dyDescent="0.15">
      <c r="A83" t="s">
        <v>302</v>
      </c>
    </row>
    <row r="84" spans="1:1" x14ac:dyDescent="0.15">
      <c r="A84" s="101" t="s">
        <v>303</v>
      </c>
    </row>
    <row r="85" spans="1:1" x14ac:dyDescent="0.15">
      <c r="A85" t="s">
        <v>304</v>
      </c>
    </row>
    <row r="86" spans="1:1" x14ac:dyDescent="0.15">
      <c r="A86" t="s">
        <v>305</v>
      </c>
    </row>
    <row r="87" spans="1:1" x14ac:dyDescent="0.15">
      <c r="A87" t="s">
        <v>306</v>
      </c>
    </row>
    <row r="88" spans="1:1" x14ac:dyDescent="0.15">
      <c r="A88" t="s">
        <v>307</v>
      </c>
    </row>
    <row r="89" spans="1:1" x14ac:dyDescent="0.15">
      <c r="A89" t="s">
        <v>308</v>
      </c>
    </row>
    <row r="90" spans="1:1" x14ac:dyDescent="0.15">
      <c r="A90" t="s">
        <v>309</v>
      </c>
    </row>
    <row r="91" spans="1:1" x14ac:dyDescent="0.15">
      <c r="A91" t="s">
        <v>310</v>
      </c>
    </row>
    <row r="92" spans="1:1" x14ac:dyDescent="0.15">
      <c r="A92" t="s">
        <v>311</v>
      </c>
    </row>
    <row r="93" spans="1:1" x14ac:dyDescent="0.15">
      <c r="A93" t="s">
        <v>312</v>
      </c>
    </row>
    <row r="94" spans="1:1" x14ac:dyDescent="0.15">
      <c r="A94" t="s">
        <v>293</v>
      </c>
    </row>
    <row r="95" spans="1:1" x14ac:dyDescent="0.15">
      <c r="A95" t="s">
        <v>564</v>
      </c>
    </row>
    <row r="96" spans="1:1" x14ac:dyDescent="0.15">
      <c r="A96" t="s">
        <v>313</v>
      </c>
    </row>
    <row r="97" spans="1:1" x14ac:dyDescent="0.15">
      <c r="A97" t="s">
        <v>314</v>
      </c>
    </row>
    <row r="98" spans="1:1" x14ac:dyDescent="0.15">
      <c r="A98" t="s">
        <v>315</v>
      </c>
    </row>
    <row r="99" spans="1:1" x14ac:dyDescent="0.15">
      <c r="A99" s="103" t="s">
        <v>316</v>
      </c>
    </row>
    <row r="100" spans="1:1" x14ac:dyDescent="0.15">
      <c r="A100" s="73" t="s">
        <v>296</v>
      </c>
    </row>
    <row r="101" spans="1:1" x14ac:dyDescent="0.15">
      <c r="A101" s="102" t="s">
        <v>317</v>
      </c>
    </row>
    <row r="102" spans="1:1" x14ac:dyDescent="0.15">
      <c r="A102" s="73" t="s">
        <v>298</v>
      </c>
    </row>
    <row r="103" spans="1:1" x14ac:dyDescent="0.15">
      <c r="A103" s="73" t="s">
        <v>299</v>
      </c>
    </row>
    <row r="104" spans="1:1" x14ac:dyDescent="0.15">
      <c r="A104" s="73" t="s">
        <v>318</v>
      </c>
    </row>
    <row r="105" spans="1:1" x14ac:dyDescent="0.15">
      <c r="A105" s="73" t="s">
        <v>319</v>
      </c>
    </row>
    <row r="106" spans="1:1" x14ac:dyDescent="0.15">
      <c r="A106" s="73" t="s">
        <v>320</v>
      </c>
    </row>
    <row r="107" spans="1:1" x14ac:dyDescent="0.15">
      <c r="A107" s="73" t="s">
        <v>321</v>
      </c>
    </row>
    <row r="108" spans="1:1" x14ac:dyDescent="0.15">
      <c r="A108" s="73" t="s">
        <v>322</v>
      </c>
    </row>
    <row r="109" spans="1:1" x14ac:dyDescent="0.15">
      <c r="A109" s="73" t="s">
        <v>323</v>
      </c>
    </row>
    <row r="110" spans="1:1" x14ac:dyDescent="0.15">
      <c r="A110" s="73" t="s">
        <v>324</v>
      </c>
    </row>
    <row r="111" spans="1:1" x14ac:dyDescent="0.15">
      <c r="A111" s="73" t="s">
        <v>325</v>
      </c>
    </row>
    <row r="112" spans="1:1" x14ac:dyDescent="0.15">
      <c r="A112" s="73" t="s">
        <v>326</v>
      </c>
    </row>
    <row r="113" spans="1:1" x14ac:dyDescent="0.15">
      <c r="A113" s="73" t="s">
        <v>327</v>
      </c>
    </row>
    <row r="114" spans="1:1" x14ac:dyDescent="0.15">
      <c r="A114" s="73" t="s">
        <v>328</v>
      </c>
    </row>
    <row r="115" spans="1:1" x14ac:dyDescent="0.15">
      <c r="A115" s="73" t="s">
        <v>329</v>
      </c>
    </row>
    <row r="116" spans="1:1" x14ac:dyDescent="0.15">
      <c r="A116" s="73" t="s">
        <v>330</v>
      </c>
    </row>
    <row r="117" spans="1:1" x14ac:dyDescent="0.15">
      <c r="A117" s="73" t="s">
        <v>331</v>
      </c>
    </row>
    <row r="118" spans="1:1" x14ac:dyDescent="0.15">
      <c r="A118" s="73" t="s">
        <v>332</v>
      </c>
    </row>
    <row r="119" spans="1:1" x14ac:dyDescent="0.15">
      <c r="A119" s="73" t="s">
        <v>333</v>
      </c>
    </row>
    <row r="120" spans="1:1" x14ac:dyDescent="0.15">
      <c r="A120" s="73" t="s">
        <v>334</v>
      </c>
    </row>
    <row r="121" spans="1:1" x14ac:dyDescent="0.15">
      <c r="A121" s="73" t="s">
        <v>335</v>
      </c>
    </row>
    <row r="122" spans="1:1" x14ac:dyDescent="0.15">
      <c r="A122" s="73" t="s">
        <v>336</v>
      </c>
    </row>
    <row r="123" spans="1:1" x14ac:dyDescent="0.15">
      <c r="A123" s="73" t="s">
        <v>337</v>
      </c>
    </row>
    <row r="124" spans="1:1" x14ac:dyDescent="0.15">
      <c r="A124" s="73" t="s">
        <v>338</v>
      </c>
    </row>
    <row r="125" spans="1:1" x14ac:dyDescent="0.15">
      <c r="A125" s="73" t="s">
        <v>339</v>
      </c>
    </row>
    <row r="126" spans="1:1" x14ac:dyDescent="0.15">
      <c r="A126" s="73" t="s">
        <v>340</v>
      </c>
    </row>
    <row r="127" spans="1:1" x14ac:dyDescent="0.15">
      <c r="A127" s="73" t="s">
        <v>341</v>
      </c>
    </row>
    <row r="128" spans="1:1" x14ac:dyDescent="0.15">
      <c r="A128" s="73" t="s">
        <v>342</v>
      </c>
    </row>
    <row r="129" spans="1:1" x14ac:dyDescent="0.15">
      <c r="A129" s="73" t="s">
        <v>343</v>
      </c>
    </row>
    <row r="130" spans="1:1" x14ac:dyDescent="0.15">
      <c r="A130" s="73" t="s">
        <v>344</v>
      </c>
    </row>
    <row r="131" spans="1:1" x14ac:dyDescent="0.15">
      <c r="A131" s="73" t="s">
        <v>345</v>
      </c>
    </row>
    <row r="132" spans="1:1" x14ac:dyDescent="0.15">
      <c r="A132" s="73" t="s">
        <v>346</v>
      </c>
    </row>
    <row r="133" spans="1:1" x14ac:dyDescent="0.15">
      <c r="A133" s="73" t="s">
        <v>347</v>
      </c>
    </row>
    <row r="134" spans="1:1" x14ac:dyDescent="0.15">
      <c r="A134" s="73" t="s">
        <v>348</v>
      </c>
    </row>
    <row r="135" spans="1:1" x14ac:dyDescent="0.15">
      <c r="A135" s="73" t="s">
        <v>349</v>
      </c>
    </row>
    <row r="136" spans="1:1" x14ac:dyDescent="0.15">
      <c r="A136" s="73" t="s">
        <v>350</v>
      </c>
    </row>
    <row r="137" spans="1:1" x14ac:dyDescent="0.15">
      <c r="A137" s="73" t="s">
        <v>351</v>
      </c>
    </row>
    <row r="138" spans="1:1" x14ac:dyDescent="0.15">
      <c r="A138" s="73" t="s">
        <v>352</v>
      </c>
    </row>
    <row r="139" spans="1:1" x14ac:dyDescent="0.15">
      <c r="A139" s="73" t="s">
        <v>353</v>
      </c>
    </row>
    <row r="140" spans="1:1" x14ac:dyDescent="0.15">
      <c r="A140" s="73" t="s">
        <v>354</v>
      </c>
    </row>
    <row r="141" spans="1:1" x14ac:dyDescent="0.15">
      <c r="A141" s="73" t="s">
        <v>355</v>
      </c>
    </row>
    <row r="142" spans="1:1" x14ac:dyDescent="0.15">
      <c r="A142" s="73" t="s">
        <v>356</v>
      </c>
    </row>
    <row r="143" spans="1:1" x14ac:dyDescent="0.15">
      <c r="A143" s="73" t="s">
        <v>357</v>
      </c>
    </row>
    <row r="144" spans="1:1" x14ac:dyDescent="0.15">
      <c r="A144" s="73" t="s">
        <v>301</v>
      </c>
    </row>
    <row r="145" spans="1:1" x14ac:dyDescent="0.15">
      <c r="A145" s="73" t="s">
        <v>358</v>
      </c>
    </row>
    <row r="146" spans="1:1" x14ac:dyDescent="0.15">
      <c r="A146" s="73" t="s">
        <v>303</v>
      </c>
    </row>
    <row r="147" spans="1:1" x14ac:dyDescent="0.15">
      <c r="A147" s="73" t="s">
        <v>359</v>
      </c>
    </row>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B4B5F-74E0-47F9-80DB-D1D06534DEED}">
  <sheetPr>
    <tabColor rgb="FFFFFF00"/>
  </sheetPr>
  <dimension ref="A2:H8"/>
  <sheetViews>
    <sheetView showGridLines="0" workbookViewId="0">
      <selection activeCell="B3" sqref="B3"/>
    </sheetView>
  </sheetViews>
  <sheetFormatPr defaultRowHeight="13.5" x14ac:dyDescent="0.15"/>
  <cols>
    <col min="1" max="1" width="15.125" bestFit="1" customWidth="1"/>
    <col min="2" max="2" width="14.625" customWidth="1"/>
    <col min="4" max="4" width="73.25" customWidth="1"/>
    <col min="6" max="7" width="11.875" customWidth="1"/>
  </cols>
  <sheetData>
    <row r="2" spans="1:8" x14ac:dyDescent="0.15">
      <c r="A2" s="3" t="s">
        <v>597</v>
      </c>
      <c r="B2" s="237" t="s">
        <v>588</v>
      </c>
    </row>
    <row r="3" spans="1:8" ht="20.25" customHeight="1" x14ac:dyDescent="0.15">
      <c r="A3" s="186" t="s">
        <v>518</v>
      </c>
      <c r="B3" s="183" t="s">
        <v>598</v>
      </c>
      <c r="C3" s="232" t="s">
        <v>519</v>
      </c>
      <c r="D3" s="234" t="s">
        <v>223</v>
      </c>
      <c r="F3" s="293" t="s">
        <v>531</v>
      </c>
      <c r="G3" s="293"/>
    </row>
    <row r="4" spans="1:8" ht="20.25" customHeight="1" x14ac:dyDescent="0.15">
      <c r="A4" s="235" t="s">
        <v>112</v>
      </c>
      <c r="B4" s="182">
        <v>3128512347</v>
      </c>
      <c r="C4" s="232" t="s">
        <v>530</v>
      </c>
      <c r="D4" s="236" t="s">
        <v>599</v>
      </c>
      <c r="F4" s="181">
        <f>IF(10-MOD(MID(B4,1,1)*1+MID(B4,2,1)*3+MID(B4,3,1)*7+MID(B4,4,1)*1+MID(B4,5,1)*3+MID(B4,6,1)*7+MID(B4,7,1)*1+MID(B4,8,1)*3+INT((MID(B4,9,1)*5)/10)+MOD(MID(B4,9,1)*5,10),10)=10,0,10-MOD(MID(B4,1,1)*1+MID(B4,2,1)*3+MID(B4,3,1)*7+MID(B4,4,1)*1+MID(B4,5,1)*3+MID(B4,6,1)*7+MID(B4,7,1)*1+MID(B4,8,1)*3+INT((MID(B4,9,1)*5)/10)+MOD(MID(B4,9,1)*5,10),10))</f>
        <v>7</v>
      </c>
      <c r="G4" s="233" t="str">
        <f>IF(INT(MID(B4,10,1))=F4,"OK","사업자오류")</f>
        <v>OK</v>
      </c>
      <c r="H4" s="181">
        <v>1</v>
      </c>
    </row>
    <row r="7" spans="1:8" x14ac:dyDescent="0.15">
      <c r="A7" t="s">
        <v>602</v>
      </c>
    </row>
    <row r="8" spans="1:8" x14ac:dyDescent="0.15">
      <c r="A8" t="s">
        <v>603</v>
      </c>
    </row>
  </sheetData>
  <mergeCells count="1">
    <mergeCell ref="F3:G3"/>
  </mergeCells>
  <phoneticPr fontId="2" type="noConversion"/>
  <conditionalFormatting sqref="G4">
    <cfRule type="cellIs" dxfId="175" priority="1" operator="equal">
      <formula>"사업자오류"</formula>
    </cfRule>
    <cfRule type="cellIs" dxfId="174" priority="2" operator="equal">
      <formula>"OK"</formula>
    </cfRule>
  </conditionalFormatting>
  <hyperlinks>
    <hyperlink ref="B2" r:id="rId1" xr:uid="{0E0A8F54-0D0D-4C4A-9ECD-2365AE518565}"/>
  </hyperlinks>
  <pageMargins left="0.7" right="0.7" top="0.75" bottom="0.75" header="0.3" footer="0.3"/>
  <pageSetup paperSize="9" orientation="portrait" verticalDpi="0"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L34"/>
  <sheetViews>
    <sheetView showGridLines="0" workbookViewId="0">
      <selection activeCell="J8" sqref="J8"/>
    </sheetView>
  </sheetViews>
  <sheetFormatPr defaultRowHeight="13.5" x14ac:dyDescent="0.15"/>
  <cols>
    <col min="1" max="1" width="4.75" bestFit="1" customWidth="1"/>
    <col min="3" max="3" width="15.5" customWidth="1"/>
    <col min="4" max="4" width="7.875" customWidth="1"/>
    <col min="5" max="5" width="9.375" customWidth="1"/>
    <col min="6" max="7" width="11.5" customWidth="1"/>
    <col min="8" max="8" width="4.75" customWidth="1"/>
    <col min="9" max="9" width="12.375" customWidth="1"/>
    <col min="10" max="12" width="14.25" customWidth="1"/>
    <col min="13" max="13" width="7.5" customWidth="1"/>
    <col min="14" max="14" width="10.125" bestFit="1" customWidth="1"/>
    <col min="15" max="15" width="11" bestFit="1" customWidth="1"/>
    <col min="16" max="16" width="10.125" bestFit="1" customWidth="1"/>
    <col min="17" max="17" width="12.75" customWidth="1"/>
    <col min="19" max="19" width="17.25" customWidth="1"/>
    <col min="20" max="20" width="10.125" bestFit="1" customWidth="1"/>
    <col min="22" max="22" width="15" customWidth="1"/>
    <col min="23" max="23" width="28.375" customWidth="1"/>
    <col min="25" max="26" width="21.875" customWidth="1"/>
    <col min="30" max="30" width="11.625" bestFit="1" customWidth="1"/>
    <col min="31" max="31" width="16.125" bestFit="1" customWidth="1"/>
    <col min="33" max="33" width="10.5" bestFit="1" customWidth="1"/>
    <col min="35" max="35" width="9.75" bestFit="1" customWidth="1"/>
    <col min="38" max="38" width="12.5" bestFit="1" customWidth="1"/>
  </cols>
  <sheetData>
    <row r="1" spans="1:38" ht="27" x14ac:dyDescent="0.15">
      <c r="A1" s="297" t="s">
        <v>553</v>
      </c>
      <c r="B1" s="297"/>
      <c r="C1" s="297"/>
      <c r="D1" s="297"/>
      <c r="E1" s="297"/>
      <c r="F1" s="297"/>
      <c r="G1" s="297"/>
      <c r="H1" s="297"/>
      <c r="I1" s="297"/>
    </row>
    <row r="2" spans="1:38" x14ac:dyDescent="0.15">
      <c r="A2" s="101" t="s">
        <v>517</v>
      </c>
      <c r="P2" s="293" t="s">
        <v>531</v>
      </c>
      <c r="Q2" s="293"/>
    </row>
    <row r="3" spans="1:38" ht="20.25" customHeight="1" x14ac:dyDescent="0.15">
      <c r="A3" s="286" t="s">
        <v>518</v>
      </c>
      <c r="B3" s="286"/>
      <c r="C3" s="183" t="str">
        <f>기본입력사항!$B$3</f>
        <v>조세실</v>
      </c>
      <c r="D3" s="208" t="s">
        <v>519</v>
      </c>
      <c r="E3" s="307" t="str">
        <f>기본입력사항!$D$3</f>
        <v>주황규</v>
      </c>
      <c r="F3" s="307"/>
      <c r="G3" s="208" t="s">
        <v>520</v>
      </c>
      <c r="H3" s="308">
        <f>G8</f>
        <v>44227</v>
      </c>
      <c r="I3" s="308"/>
      <c r="N3" s="159">
        <v>1</v>
      </c>
      <c r="P3" s="181">
        <f>IF(10-MOD(MID(C4,1,1)*1+MID(C4,2,1)*3+MID(C4,3,1)*7+MID(C4,4,1)*1+MID(C4,5,1)*3+MID(C4,6,1)*7+MID(C4,7,1)*1+MID(C4,8,1)*3+INT((MID(C4,9,1)*5)/10)+MOD(MID(C4,9,1)*5,10),10)=10,0,10-MOD(MID(C4,1,1)*1+MID(C4,2,1)*3+MID(C4,3,1)*7+MID(C4,4,1)*1+MID(C4,5,1)*3+MID(C4,6,1)*7+MID(C4,7,1)*1+MID(C4,8,1)*3+INT((MID(C4,9,1)*5)/10)+MOD(MID(C4,9,1)*5,10),10))</f>
        <v>7</v>
      </c>
      <c r="Q3" s="203" t="str">
        <f>IF(INT(MID(C4,10,1))=P3,"OK","사업자오류")</f>
        <v>OK</v>
      </c>
      <c r="R3" s="181">
        <v>1</v>
      </c>
    </row>
    <row r="4" spans="1:38" ht="20.25" customHeight="1" x14ac:dyDescent="0.15">
      <c r="A4" s="284" t="s">
        <v>112</v>
      </c>
      <c r="B4" s="303"/>
      <c r="C4" s="182">
        <f>기본입력사항!$B$4</f>
        <v>3128512347</v>
      </c>
      <c r="D4" s="186" t="s">
        <v>530</v>
      </c>
      <c r="E4" s="304" t="str">
        <f>기본입력사항!$D$4</f>
        <v>충남 천안시 서북구 오성로 103,6층 두정동 청풍프라자</v>
      </c>
      <c r="F4" s="305"/>
      <c r="G4" s="305"/>
      <c r="H4" s="305"/>
      <c r="I4" s="305"/>
      <c r="J4" s="305"/>
      <c r="K4" s="305"/>
      <c r="L4" s="305"/>
      <c r="M4" s="306"/>
    </row>
    <row r="5" spans="1:38" x14ac:dyDescent="0.15">
      <c r="I5" s="238" t="s">
        <v>601</v>
      </c>
    </row>
    <row r="6" spans="1:38" ht="18" customHeight="1" x14ac:dyDescent="0.15">
      <c r="A6" s="286" t="s">
        <v>509</v>
      </c>
      <c r="B6" s="286" t="s">
        <v>510</v>
      </c>
      <c r="C6" s="286" t="s">
        <v>76</v>
      </c>
      <c r="D6" s="286" t="s">
        <v>213</v>
      </c>
      <c r="E6" s="286"/>
      <c r="F6" s="282" t="s">
        <v>516</v>
      </c>
      <c r="G6" s="282" t="s">
        <v>515</v>
      </c>
      <c r="H6" s="282" t="s">
        <v>528</v>
      </c>
      <c r="I6" s="286" t="s">
        <v>399</v>
      </c>
      <c r="J6" s="296" t="s">
        <v>527</v>
      </c>
      <c r="K6" s="209" t="s">
        <v>565</v>
      </c>
      <c r="L6" s="301" t="s">
        <v>566</v>
      </c>
      <c r="M6" s="208" t="s">
        <v>512</v>
      </c>
      <c r="N6" s="286" t="s">
        <v>404</v>
      </c>
      <c r="O6" s="286" t="s">
        <v>405</v>
      </c>
      <c r="P6" s="286" t="s">
        <v>513</v>
      </c>
      <c r="Q6" s="286" t="s">
        <v>514</v>
      </c>
      <c r="S6" s="292" t="s">
        <v>521</v>
      </c>
      <c r="T6" s="298" t="s">
        <v>406</v>
      </c>
      <c r="V6" s="204" t="s">
        <v>554</v>
      </c>
      <c r="W6" s="204" t="s">
        <v>554</v>
      </c>
      <c r="X6" s="279" t="s">
        <v>526</v>
      </c>
      <c r="Y6" s="280" t="s">
        <v>508</v>
      </c>
      <c r="AA6" s="170" t="s">
        <v>507</v>
      </c>
      <c r="AB6" s="170"/>
      <c r="AC6" s="170"/>
      <c r="AD6" s="170"/>
      <c r="AE6" s="170"/>
      <c r="AF6" s="170"/>
      <c r="AG6" s="170"/>
      <c r="AH6" s="170"/>
      <c r="AI6" s="170"/>
      <c r="AJ6" s="170"/>
      <c r="AK6" s="170"/>
      <c r="AL6" s="170"/>
    </row>
    <row r="7" spans="1:38" s="175" customFormat="1" ht="18" customHeight="1" x14ac:dyDescent="0.15">
      <c r="A7" s="286"/>
      <c r="B7" s="286"/>
      <c r="C7" s="286"/>
      <c r="D7" s="208" t="s">
        <v>567</v>
      </c>
      <c r="E7" s="208" t="s">
        <v>511</v>
      </c>
      <c r="F7" s="283"/>
      <c r="G7" s="283"/>
      <c r="H7" s="283"/>
      <c r="I7" s="286"/>
      <c r="J7" s="286"/>
      <c r="K7" s="214">
        <v>0.6</v>
      </c>
      <c r="L7" s="302"/>
      <c r="M7" s="179">
        <v>0.2</v>
      </c>
      <c r="N7" s="286"/>
      <c r="O7" s="286"/>
      <c r="P7" s="286"/>
      <c r="Q7" s="286"/>
      <c r="S7" s="293"/>
      <c r="T7" s="299"/>
      <c r="V7" s="205" t="s">
        <v>525</v>
      </c>
      <c r="W7" s="205" t="s">
        <v>524</v>
      </c>
      <c r="X7" s="280"/>
      <c r="Y7" s="280"/>
      <c r="Z7"/>
      <c r="AA7" s="171" t="s">
        <v>448</v>
      </c>
      <c r="AB7" s="171" t="s">
        <v>449</v>
      </c>
      <c r="AC7" s="171" t="s">
        <v>450</v>
      </c>
      <c r="AD7" s="171" t="s">
        <v>451</v>
      </c>
      <c r="AE7" s="171" t="s">
        <v>452</v>
      </c>
      <c r="AF7" s="171" t="s">
        <v>453</v>
      </c>
      <c r="AG7" s="171" t="s">
        <v>454</v>
      </c>
      <c r="AH7" s="171" t="s">
        <v>455</v>
      </c>
      <c r="AI7" s="171" t="s">
        <v>456</v>
      </c>
      <c r="AJ7" s="171" t="s">
        <v>457</v>
      </c>
      <c r="AK7" s="171" t="s">
        <v>458</v>
      </c>
      <c r="AL7" s="171" t="s">
        <v>459</v>
      </c>
    </row>
    <row r="8" spans="1:38" ht="23.25" customHeight="1" x14ac:dyDescent="0.15">
      <c r="A8" s="206">
        <v>1</v>
      </c>
      <c r="B8" s="183"/>
      <c r="C8" s="184"/>
      <c r="D8" s="183">
        <v>76</v>
      </c>
      <c r="E8" s="198" t="str">
        <f t="shared" ref="E8:E27" si="0">IF(D8="","",VLOOKUP(D8,종목,2))</f>
        <v>계약의 위약 또는 해약으로 인하여 받는 위약금과 배상금 중 주택입주지체상금(이하 "주택입주지체상금"이라고 함)</v>
      </c>
      <c r="F8" s="188">
        <v>44197</v>
      </c>
      <c r="G8" s="189">
        <f>IF(F8="","",CHOOSE(R3,EOMONTH(F8,0),EOMONTH(F8,0)+5,EOMONTH(F8,0)+10,EOMONTH(F8,0)+15,EOMONTH(F8,0)+20))</f>
        <v>44227</v>
      </c>
      <c r="H8" s="199" t="str">
        <f>TEXT(G8,"aaa")</f>
        <v>일</v>
      </c>
      <c r="I8" s="191">
        <v>125000</v>
      </c>
      <c r="J8" s="192">
        <f t="shared" ref="J8:J27" si="1">IF(OR($N$3=1,I8&lt;=125000),I8,TRUNC(I8/91.2%,-1))</f>
        <v>125000</v>
      </c>
      <c r="K8" s="192">
        <f>J8*$K$7</f>
        <v>75000</v>
      </c>
      <c r="L8" s="192">
        <f>J8-K8</f>
        <v>50000</v>
      </c>
      <c r="M8" s="193">
        <f>IF(L8&lt;=50000,0%,$M$7)</f>
        <v>0</v>
      </c>
      <c r="N8" s="194">
        <f>IF(J8&gt;250000,TRUNC(L8*M8,-1),0)</f>
        <v>0</v>
      </c>
      <c r="O8" s="194">
        <f>TRUNC(N8*10%,-1)</f>
        <v>0</v>
      </c>
      <c r="P8" s="195">
        <f>SUM(N8:O8)</f>
        <v>0</v>
      </c>
      <c r="Q8" s="195">
        <f>J8-P8</f>
        <v>125000</v>
      </c>
      <c r="S8" s="178">
        <f t="shared" ref="S8:S27" si="2">IF($N$3=2,J8-(Q8-I8),0)</f>
        <v>0</v>
      </c>
      <c r="T8" s="217">
        <f t="shared" ref="T8:T27" si="3">IF($N$3=2,S8-J8,0)</f>
        <v>0</v>
      </c>
      <c r="V8" s="123"/>
      <c r="W8" s="123"/>
      <c r="X8" s="123"/>
      <c r="Y8" s="123"/>
      <c r="AA8" s="172" t="e">
        <f>IF(LEN(CLEAN(C8))=10,IF(AND(VALUE(MID(C8,4,1))&gt;=1,VALUE(MID(C8,4,1))&lt;=4),MOD(11-MOD(0*2+0*3+0*4+MID(C8,1,1)*5+MID(C8,2,1)*6+MID(C8,3,1)*7+MID(C8,4,1)*8+MID(C8,5,1)*9+MID(C8,6,1)*2+MID(C8,7,1)*3+MID(C8,8,1)*4+MID(C8,9,1)*5,11),10),IF(AND(VALUE(MID(C8,4,1))&gt;=5,VALUE(MID(C8,4,1))&lt;=8),MOD(11-MOD(0*2+0*3+0*4+MID(C8,1,1)*5+MID(C8,2,1)*6+MID(C8,3,1)*7+MID(C8,4,1)*8+MID(C8,5,1)*9+MID(C8,6,1)*2+MID(C8,7,1)*3+MID(C8,8,1)*4+MID(C8,9,1)*5,11),10),"오류")),IF(LEN(CLEAN(C8))=11,IF(AND(VALUE(MID(C8,5,1))&gt;=1,VALUE(MID(C8,5,1))&lt;=4),MOD(11-MOD(0*2+0*3+MID(C8,1,1)*4+MID(C8,2,1)*5+MID(C8,3,1)*6+MID(C8,4,1)*7+MID(C8,5,1)*8+MID(C8,6,1)*9+MID(C8,7,1)*2+MID(C8,8,1)*3+MID(C8,9,1)*4+MID(C8,10,1)*5,11),10),IF(AND(VALUE(MID(C8,5,1))&gt;=5,VALUE(MID(C8,5,1))&lt;=8),MOD(11-MOD(0*2+0*3+MID(C8,1,1)*4+MID(C8,2,1)*5+MID(C8,3,1)*6+MID(C8,4,1)*7+MID(C8,5,1)*8+MID(C8,6,1)*9+MID(C8,7,1)*2+MID(C8,8,1)*3+MID(C8,9,1)*4+MID(C8,10,1)*5,11),10),"오류")),IF(LEN(CLEAN(C8))=12,IF(AND(VALUE(MID(C8,6,1))&gt;=1,VALUE(MID(C8,6,1))&lt;=4),MOD(11-MOD(0*2+MID(C8,1,1)*3+MID(C8,2,1)*4+MID(C8,3,1)*5+MID(C8,4,1)*6+MID(C8,5,1)*7+MID(C8,6,1)*8+MID(C8,7,1)*9+MID(C8,8,1)*2+MID(C8,9,1)*3+MID(C8,10,1)*4+MID(C8,11,1)*5,11),10),IF(AND(VALUE(MID(C8,7,1))&gt;=5,VALUE(MID(C8,7,1))&lt;=8),MOD(11-MOD(0*2+MID(C8,1,1)*3+MID(C8,2,1)*4+MID(C8,3,1)*5+MID(C8,4,1)*6+MID(C8,5,1)*7+MID(C8,6,1)*8+MID(C8,7,1)*9+MID(C8,8,1)*2+MID(C8,9,1)*3+MID(C8,10,1)*4+MID(C8,11,1)*5,11),10),"오류")),IF(AND(VALUE(MID(C8,7,1))&gt;=1,VALUE(MID(C8,7,1))&lt;=4),MOD(11-MOD(MID(C8,1,1)*2+MID(C8,2,1)*3+MID(C8,3,1)*4+MID(C8,4,1)*5+MID(C8,5,1)*6+MID(C8,6,1)*7+MID(C8,7,1)*8+MID(C8,8,1)*9+MID(C8,9,1)*2+MID(C8,10,1)*3+MID(C8,11,1)*4+MID(C8,12,1)*5,11),10),IF(AND(VALUE(MID(C8,7,1))&gt;=5,VALUE(MID(C8,7,1))&lt;=8),IF(LEN(CLEAN(C8))=12,MOD(MOD(11-MOD(0*2+MID(C8,1,1)*3+MID(C8,2,1)*4+MID(C8,3,1)*5+MID(C8,4,1)*6+MID(C8,5,1)*7+MID(C8,6,1)*8+MID(C8,7,1)*9+MID(C8,8,1)*2+MID(C8,9,1)*3+MID(C8,10,1)*4+MID(C8,11,1)*5,11),10)+2,10),MOD(MOD(11-MOD(MID(C8,1,1)*2+MID(C8,2,1)*3+MID(C8,3,1)*4+MID(C8,4,1)*5+MID(C8,5,1)*6+MID(C8,6,1)*7+MID(C8,7,1)*8+MID(C8,8,1)*9+MID(C8,9,1)*2+MID(C8,10,1)*3+MID(C8,11,1)*4+MID(C8,12,1)*5,11),10)+2,10)))))))</f>
        <v>#VALUE!</v>
      </c>
      <c r="AB8" s="172" t="e">
        <f>IF(INT(RIGHT(C8,1))=AA8,"OK","주민오류")</f>
        <v>#VALUE!</v>
      </c>
      <c r="AC8" s="173" t="e">
        <f ca="1">DATEDIF(IF(OR(MID(C8,LEN(CLEAN(C8))-6,1)&lt;="2",MID(C8,LEN(CLEAN(C8))-6,1)="5",MID(C8,LEN(CLEAN(C8))-6,1)="6"),DATE(MID(C8,1,2),MID(C8,3,2),MID(C8,5,2)),CHOOSE(14-LEN(CLEAN(C8)), DATE(MID(C8,1,2)+100,MID(C8,3,2),MID(C8,5,2)), DATE(MID(C8,1,1)+100,MID(C8,2,2),MID(C8,4,2)),DATE(2000,MID(C8,1,2),MID(C8,3,2)),DATE(2000,MID(C8,1,1),MID(C8,2,2)))),TODAY(),"y")</f>
        <v>#VALUE!</v>
      </c>
      <c r="AD8" s="174">
        <f ca="1">TODAY()</f>
        <v>44387</v>
      </c>
      <c r="AE8" s="173" t="e">
        <f ca="1">DATEDIF(IF(OR(MID(C8,LEN(CLEAN(C8))-6,1)&lt;="2",MID(C8,LEN(CLEAN(C8))-6,1)="5",MID(C8,LEN(CLEAN(C8))-6,1)="6"),DATE(MID(C8,1,2),MID(C8,3,2),MID(C8,5,2)),CHOOSE(14-LEN(CLEAN(C8)), DATE(MID(C8,1,2)+100,MID(C8,3,2),MID(C8,5,2)), DATE(MID(C8,1,1)+100,MID(C8,2,2),MID(C8,4,2)),DATE(2000,MID(C8,1,2),MID(C8,3,2)),DATE(2000,MID(C8,1,1),MID(C8,2,2)))),AD8,"y")</f>
        <v>#VALUE!</v>
      </c>
      <c r="AF8" s="172" t="e">
        <f>CHOOSE(14-LEN(CLEAN(C8)),CHOOSE(MID(C8,7,1),"남","여","남","여","남","여","남","여","남","여"),CHOOSE(MID(C8,6,1),"남","여","남","여","남","여","남","여","남","여"),CHOOSE(MID(C8,5,1),"남","여","남","여","남","여","남","여","남","여"),CHOOSE(MID(C8,4,1),"남","여","남","여","남","여","남","여","남","여"),CHOOSE(MID(C8,3,1),"남","여","남","여","남","여","남","여","남","여"))</f>
        <v>#VALUE!</v>
      </c>
      <c r="AG8" s="172" t="e">
        <f>CHOOSE(14-LEN(CLEAN(C8)),MID(C8,7,1),MID(C8,6,1),MID(C8,5,1),MID(C8,4,1))</f>
        <v>#VALUE!</v>
      </c>
      <c r="AH8" s="172" t="e">
        <f>CHOOSE(AG8,"내국인","내국인","내국인","내국인","외국인","외국인","외국인","외국인")</f>
        <v>#VALUE!</v>
      </c>
      <c r="AI8" s="172" t="e">
        <f>IF(AH8="외국인","고용허가체크","")</f>
        <v>#VALUE!</v>
      </c>
      <c r="AJ8" s="172" t="e">
        <f>IF(LEN(CLEAN(C8))=12,MOD(MID(C8,7,1)*10+MID(C8,8,1),2),MOD(MID(C8,8,1)*10+MID(C8,9,1),2))</f>
        <v>#VALUE!</v>
      </c>
      <c r="AK8" s="172" t="e">
        <f>IF(AJ8=0,"OK","")</f>
        <v>#VALUE!</v>
      </c>
      <c r="AL8" s="172">
        <f>LEN(CLEAN(C8))</f>
        <v>0</v>
      </c>
    </row>
    <row r="9" spans="1:38" ht="23.25" customHeight="1" x14ac:dyDescent="0.15">
      <c r="A9" s="206">
        <f>A8+1</f>
        <v>2</v>
      </c>
      <c r="B9" s="183"/>
      <c r="C9" s="184"/>
      <c r="D9" s="200" t="str">
        <f>IF(B9="","",$D$8)</f>
        <v/>
      </c>
      <c r="E9" s="198" t="str">
        <f t="shared" si="0"/>
        <v/>
      </c>
      <c r="F9" s="211" t="str">
        <f>IF(B9="","",$F$8)</f>
        <v/>
      </c>
      <c r="G9" s="190" t="str">
        <f>IF(B9="","",$G$8)</f>
        <v/>
      </c>
      <c r="H9" s="199" t="str">
        <f t="shared" ref="H9:H27" si="4">TEXT(G9,"aaa")</f>
        <v/>
      </c>
      <c r="I9" s="191"/>
      <c r="J9" s="192">
        <f t="shared" si="1"/>
        <v>0</v>
      </c>
      <c r="K9" s="192">
        <f t="shared" ref="K9:K27" si="5">J9*$K$7</f>
        <v>0</v>
      </c>
      <c r="L9" s="192">
        <f t="shared" ref="L9:L28" si="6">J9-K9</f>
        <v>0</v>
      </c>
      <c r="M9" s="193">
        <f t="shared" ref="M9:M27" si="7">IF(L9&lt;=50000,0%,$M$7)</f>
        <v>0</v>
      </c>
      <c r="N9" s="194">
        <f t="shared" ref="N9:N27" si="8">IF(J9&gt;250000,TRUNC(L9*M9,-1),0)</f>
        <v>0</v>
      </c>
      <c r="O9" s="194">
        <f t="shared" ref="O9:O27" si="9">TRUNC(N9*10%,-1)</f>
        <v>0</v>
      </c>
      <c r="P9" s="195">
        <f t="shared" ref="P9:P27" si="10">SUM(N9:O9)</f>
        <v>0</v>
      </c>
      <c r="Q9" s="195">
        <f t="shared" ref="Q9:Q27" si="11">J9-P9</f>
        <v>0</v>
      </c>
      <c r="S9" s="178">
        <f t="shared" si="2"/>
        <v>0</v>
      </c>
      <c r="T9" s="217">
        <f t="shared" si="3"/>
        <v>0</v>
      </c>
      <c r="V9" s="123"/>
      <c r="W9" s="123"/>
      <c r="X9" s="123"/>
      <c r="Y9" s="123"/>
      <c r="AA9" s="172" t="e">
        <f t="shared" ref="AA9:AA27" si="12">IF(LEN(CLEAN(C9))=10,IF(AND(VALUE(MID(C9,4,1))&gt;=1,VALUE(MID(C9,4,1))&lt;=4),MOD(11-MOD(0*2+0*3+0*4+MID(C9,1,1)*5+MID(C9,2,1)*6+MID(C9,3,1)*7+MID(C9,4,1)*8+MID(C9,5,1)*9+MID(C9,6,1)*2+MID(C9,7,1)*3+MID(C9,8,1)*4+MID(C9,9,1)*5,11),10),IF(AND(VALUE(MID(C9,4,1))&gt;=5,VALUE(MID(C9,4,1))&lt;=8),MOD(11-MOD(0*2+0*3+0*4+MID(C9,1,1)*5+MID(C9,2,1)*6+MID(C9,3,1)*7+MID(C9,4,1)*8+MID(C9,5,1)*9+MID(C9,6,1)*2+MID(C9,7,1)*3+MID(C9,8,1)*4+MID(C9,9,1)*5,11),10),"오류")),IF(LEN(CLEAN(C9))=11,IF(AND(VALUE(MID(C9,5,1))&gt;=1,VALUE(MID(C9,5,1))&lt;=4),MOD(11-MOD(0*2+0*3+MID(C9,1,1)*4+MID(C9,2,1)*5+MID(C9,3,1)*6+MID(C9,4,1)*7+MID(C9,5,1)*8+MID(C9,6,1)*9+MID(C9,7,1)*2+MID(C9,8,1)*3+MID(C9,9,1)*4+MID(C9,10,1)*5,11),10),IF(AND(VALUE(MID(C9,5,1))&gt;=5,VALUE(MID(C9,5,1))&lt;=8),MOD(11-MOD(0*2+0*3+MID(C9,1,1)*4+MID(C9,2,1)*5+MID(C9,3,1)*6+MID(C9,4,1)*7+MID(C9,5,1)*8+MID(C9,6,1)*9+MID(C9,7,1)*2+MID(C9,8,1)*3+MID(C9,9,1)*4+MID(C9,10,1)*5,11),10),"오류")),IF(LEN(CLEAN(C9))=12,IF(AND(VALUE(MID(C9,6,1))&gt;=1,VALUE(MID(C9,6,1))&lt;=4),MOD(11-MOD(0*2+MID(C9,1,1)*3+MID(C9,2,1)*4+MID(C9,3,1)*5+MID(C9,4,1)*6+MID(C9,5,1)*7+MID(C9,6,1)*8+MID(C9,7,1)*9+MID(C9,8,1)*2+MID(C9,9,1)*3+MID(C9,10,1)*4+MID(C9,11,1)*5,11),10),IF(AND(VALUE(MID(C9,7,1))&gt;=5,VALUE(MID(C9,7,1))&lt;=8),MOD(11-MOD(0*2+MID(C9,1,1)*3+MID(C9,2,1)*4+MID(C9,3,1)*5+MID(C9,4,1)*6+MID(C9,5,1)*7+MID(C9,6,1)*8+MID(C9,7,1)*9+MID(C9,8,1)*2+MID(C9,9,1)*3+MID(C9,10,1)*4+MID(C9,11,1)*5,11),10),"오류")),IF(AND(VALUE(MID(C9,7,1))&gt;=1,VALUE(MID(C9,7,1))&lt;=4),MOD(11-MOD(MID(C9,1,1)*2+MID(C9,2,1)*3+MID(C9,3,1)*4+MID(C9,4,1)*5+MID(C9,5,1)*6+MID(C9,6,1)*7+MID(C9,7,1)*8+MID(C9,8,1)*9+MID(C9,9,1)*2+MID(C9,10,1)*3+MID(C9,11,1)*4+MID(C9,12,1)*5,11),10),IF(AND(VALUE(MID(C9,7,1))&gt;=5,VALUE(MID(C9,7,1))&lt;=8),IF(LEN(CLEAN(C9))=12,MOD(MOD(11-MOD(0*2+MID(C9,1,1)*3+MID(C9,2,1)*4+MID(C9,3,1)*5+MID(C9,4,1)*6+MID(C9,5,1)*7+MID(C9,6,1)*8+MID(C9,7,1)*9+MID(C9,8,1)*2+MID(C9,9,1)*3+MID(C9,10,1)*4+MID(C9,11,1)*5,11),10)+2,10),MOD(MOD(11-MOD(MID(C9,1,1)*2+MID(C9,2,1)*3+MID(C9,3,1)*4+MID(C9,4,1)*5+MID(C9,5,1)*6+MID(C9,6,1)*7+MID(C9,7,1)*8+MID(C9,8,1)*9+MID(C9,9,1)*2+MID(C9,10,1)*3+MID(C9,11,1)*4+MID(C9,12,1)*5,11),10)+2,10)))))))</f>
        <v>#VALUE!</v>
      </c>
      <c r="AB9" s="172" t="e">
        <f t="shared" ref="AB9:AB27" si="13">IF(INT(RIGHT(C9,1))=AA9,"OK","주민오류")</f>
        <v>#VALUE!</v>
      </c>
      <c r="AC9" s="173" t="e">
        <f t="shared" ref="AC9:AC27" ca="1" si="14">DATEDIF(IF(OR(MID(C9,LEN(CLEAN(C9))-6,1)&lt;="2",MID(C9,LEN(CLEAN(C9))-6,1)="5",MID(C9,LEN(CLEAN(C9))-6,1)="6"),DATE(MID(C9,1,2),MID(C9,3,2),MID(C9,5,2)),CHOOSE(14-LEN(CLEAN(C9)), DATE(MID(C9,1,2)+100,MID(C9,3,2),MID(C9,5,2)), DATE(MID(C9,1,1)+100,MID(C9,2,2),MID(C9,4,2)),DATE(2000,MID(C9,1,2),MID(C9,3,2)),DATE(2000,MID(C9,1,1),MID(C9,2,2)))),TODAY(),"y")</f>
        <v>#VALUE!</v>
      </c>
      <c r="AD9" s="174">
        <f t="shared" ref="AD9:AD27" ca="1" si="15">TODAY()</f>
        <v>44387</v>
      </c>
      <c r="AE9" s="173" t="e">
        <f t="shared" ref="AE9:AE27" ca="1" si="16">DATEDIF(IF(OR(MID(C9,LEN(CLEAN(C9))-6,1)&lt;="2",MID(C9,LEN(CLEAN(C9))-6,1)="5",MID(C9,LEN(CLEAN(C9))-6,1)="6"),DATE(MID(C9,1,2),MID(C9,3,2),MID(C9,5,2)),CHOOSE(14-LEN(CLEAN(C9)), DATE(MID(C9,1,2)+100,MID(C9,3,2),MID(C9,5,2)), DATE(MID(C9,1,1)+100,MID(C9,2,2),MID(C9,4,2)),DATE(2000,MID(C9,1,2),MID(C9,3,2)),DATE(2000,MID(C9,1,1),MID(C9,2,2)))),AD9,"y")</f>
        <v>#VALUE!</v>
      </c>
      <c r="AF9" s="172" t="e">
        <f t="shared" ref="AF9:AF27" si="17">CHOOSE(14-LEN(CLEAN(C9)),CHOOSE(MID(C9,7,1),"남","여","남","여","남","여","남","여","남","여"),CHOOSE(MID(C9,6,1),"남","여","남","여","남","여","남","여","남","여"),CHOOSE(MID(C9,5,1),"남","여","남","여","남","여","남","여","남","여"),CHOOSE(MID(C9,4,1),"남","여","남","여","남","여","남","여","남","여"),CHOOSE(MID(C9,3,1),"남","여","남","여","남","여","남","여","남","여"))</f>
        <v>#VALUE!</v>
      </c>
      <c r="AG9" s="172" t="e">
        <f t="shared" ref="AG9:AG27" si="18">CHOOSE(14-LEN(CLEAN(C9)),MID(C9,7,1),MID(C9,6,1),MID(C9,5,1),MID(C9,4,1))</f>
        <v>#VALUE!</v>
      </c>
      <c r="AH9" s="172" t="e">
        <f t="shared" ref="AH9:AH27" si="19">CHOOSE(AG9,"내국인","내국인","내국인","내국인","외국인","외국인","외국인","외국인")</f>
        <v>#VALUE!</v>
      </c>
      <c r="AI9" s="172" t="e">
        <f t="shared" ref="AI9:AI27" si="20">IF(AH9="외국인","고용허가체크","")</f>
        <v>#VALUE!</v>
      </c>
      <c r="AJ9" s="172" t="e">
        <f t="shared" ref="AJ9:AJ27" si="21">IF(LEN(CLEAN(C9))=12,MOD(MID(C9,7,1)*10+MID(C9,8,1),2),MOD(MID(C9,8,1)*10+MID(C9,9,1),2))</f>
        <v>#VALUE!</v>
      </c>
      <c r="AK9" s="172" t="e">
        <f t="shared" ref="AK9:AK27" si="22">IF(AJ9=0,"OK","")</f>
        <v>#VALUE!</v>
      </c>
      <c r="AL9" s="172">
        <f t="shared" ref="AL9:AL27" si="23">LEN(CLEAN(C9))</f>
        <v>0</v>
      </c>
    </row>
    <row r="10" spans="1:38" ht="23.25" customHeight="1" x14ac:dyDescent="0.15">
      <c r="A10" s="206">
        <f t="shared" ref="A10:A27" si="24">A9+1</f>
        <v>3</v>
      </c>
      <c r="B10" s="183"/>
      <c r="C10" s="184"/>
      <c r="D10" s="200" t="str">
        <f t="shared" ref="D10:D27" si="25">IF(B10="","",$D$8)</f>
        <v/>
      </c>
      <c r="E10" s="198" t="str">
        <f t="shared" si="0"/>
        <v/>
      </c>
      <c r="F10" s="211" t="str">
        <f t="shared" ref="F10:F27" si="26">IF(B10="","",$F$8)</f>
        <v/>
      </c>
      <c r="G10" s="190" t="str">
        <f t="shared" ref="G10:G27" si="27">IF(B10="","",$G$8)</f>
        <v/>
      </c>
      <c r="H10" s="199" t="str">
        <f t="shared" si="4"/>
        <v/>
      </c>
      <c r="I10" s="191"/>
      <c r="J10" s="192">
        <f t="shared" si="1"/>
        <v>0</v>
      </c>
      <c r="K10" s="192">
        <f t="shared" si="5"/>
        <v>0</v>
      </c>
      <c r="L10" s="192">
        <f t="shared" si="6"/>
        <v>0</v>
      </c>
      <c r="M10" s="193">
        <f t="shared" si="7"/>
        <v>0</v>
      </c>
      <c r="N10" s="194">
        <f t="shared" si="8"/>
        <v>0</v>
      </c>
      <c r="O10" s="194">
        <f t="shared" si="9"/>
        <v>0</v>
      </c>
      <c r="P10" s="195">
        <f t="shared" si="10"/>
        <v>0</v>
      </c>
      <c r="Q10" s="195">
        <f t="shared" si="11"/>
        <v>0</v>
      </c>
      <c r="S10" s="178">
        <f t="shared" si="2"/>
        <v>0</v>
      </c>
      <c r="T10" s="217">
        <f t="shared" si="3"/>
        <v>0</v>
      </c>
      <c r="V10" s="123"/>
      <c r="W10" s="123"/>
      <c r="X10" s="123"/>
      <c r="Y10" s="123"/>
      <c r="AA10" s="172" t="e">
        <f t="shared" si="12"/>
        <v>#VALUE!</v>
      </c>
      <c r="AB10" s="172" t="e">
        <f t="shared" si="13"/>
        <v>#VALUE!</v>
      </c>
      <c r="AC10" s="173" t="e">
        <f t="shared" ca="1" si="14"/>
        <v>#VALUE!</v>
      </c>
      <c r="AD10" s="174">
        <f t="shared" ca="1" si="15"/>
        <v>44387</v>
      </c>
      <c r="AE10" s="173" t="e">
        <f t="shared" ca="1" si="16"/>
        <v>#VALUE!</v>
      </c>
      <c r="AF10" s="172" t="e">
        <f t="shared" si="17"/>
        <v>#VALUE!</v>
      </c>
      <c r="AG10" s="172" t="e">
        <f t="shared" si="18"/>
        <v>#VALUE!</v>
      </c>
      <c r="AH10" s="172" t="e">
        <f t="shared" si="19"/>
        <v>#VALUE!</v>
      </c>
      <c r="AI10" s="172" t="e">
        <f t="shared" si="20"/>
        <v>#VALUE!</v>
      </c>
      <c r="AJ10" s="172" t="e">
        <f t="shared" si="21"/>
        <v>#VALUE!</v>
      </c>
      <c r="AK10" s="172" t="e">
        <f t="shared" si="22"/>
        <v>#VALUE!</v>
      </c>
      <c r="AL10" s="172">
        <f t="shared" si="23"/>
        <v>0</v>
      </c>
    </row>
    <row r="11" spans="1:38" ht="23.25" customHeight="1" x14ac:dyDescent="0.15">
      <c r="A11" s="206">
        <f t="shared" si="24"/>
        <v>4</v>
      </c>
      <c r="B11" s="183"/>
      <c r="C11" s="184"/>
      <c r="D11" s="200" t="str">
        <f t="shared" si="25"/>
        <v/>
      </c>
      <c r="E11" s="198" t="str">
        <f t="shared" si="0"/>
        <v/>
      </c>
      <c r="F11" s="211" t="str">
        <f t="shared" si="26"/>
        <v/>
      </c>
      <c r="G11" s="190" t="str">
        <f t="shared" si="27"/>
        <v/>
      </c>
      <c r="H11" s="199" t="str">
        <f t="shared" si="4"/>
        <v/>
      </c>
      <c r="I11" s="191"/>
      <c r="J11" s="192">
        <f t="shared" si="1"/>
        <v>0</v>
      </c>
      <c r="K11" s="192">
        <f t="shared" si="5"/>
        <v>0</v>
      </c>
      <c r="L11" s="192">
        <f t="shared" si="6"/>
        <v>0</v>
      </c>
      <c r="M11" s="193">
        <f t="shared" si="7"/>
        <v>0</v>
      </c>
      <c r="N11" s="194">
        <f t="shared" si="8"/>
        <v>0</v>
      </c>
      <c r="O11" s="194">
        <f t="shared" si="9"/>
        <v>0</v>
      </c>
      <c r="P11" s="195">
        <f t="shared" si="10"/>
        <v>0</v>
      </c>
      <c r="Q11" s="195">
        <f t="shared" si="11"/>
        <v>0</v>
      </c>
      <c r="S11" s="178">
        <f t="shared" si="2"/>
        <v>0</v>
      </c>
      <c r="T11" s="217">
        <f t="shared" si="3"/>
        <v>0</v>
      </c>
      <c r="V11" s="123"/>
      <c r="W11" s="123"/>
      <c r="X11" s="123"/>
      <c r="Y11" s="123"/>
      <c r="AA11" s="172" t="e">
        <f t="shared" si="12"/>
        <v>#VALUE!</v>
      </c>
      <c r="AB11" s="172" t="e">
        <f t="shared" si="13"/>
        <v>#VALUE!</v>
      </c>
      <c r="AC11" s="173" t="e">
        <f t="shared" ca="1" si="14"/>
        <v>#VALUE!</v>
      </c>
      <c r="AD11" s="174">
        <f t="shared" ca="1" si="15"/>
        <v>44387</v>
      </c>
      <c r="AE11" s="173" t="e">
        <f t="shared" ca="1" si="16"/>
        <v>#VALUE!</v>
      </c>
      <c r="AF11" s="172" t="e">
        <f t="shared" si="17"/>
        <v>#VALUE!</v>
      </c>
      <c r="AG11" s="172" t="e">
        <f t="shared" si="18"/>
        <v>#VALUE!</v>
      </c>
      <c r="AH11" s="172" t="e">
        <f t="shared" si="19"/>
        <v>#VALUE!</v>
      </c>
      <c r="AI11" s="172" t="e">
        <f t="shared" si="20"/>
        <v>#VALUE!</v>
      </c>
      <c r="AJ11" s="172" t="e">
        <f t="shared" si="21"/>
        <v>#VALUE!</v>
      </c>
      <c r="AK11" s="172" t="e">
        <f t="shared" si="22"/>
        <v>#VALUE!</v>
      </c>
      <c r="AL11" s="172">
        <f t="shared" si="23"/>
        <v>0</v>
      </c>
    </row>
    <row r="12" spans="1:38" ht="23.25" customHeight="1" x14ac:dyDescent="0.15">
      <c r="A12" s="206">
        <f t="shared" si="24"/>
        <v>5</v>
      </c>
      <c r="B12" s="183"/>
      <c r="C12" s="184"/>
      <c r="D12" s="200" t="str">
        <f t="shared" si="25"/>
        <v/>
      </c>
      <c r="E12" s="198" t="str">
        <f t="shared" si="0"/>
        <v/>
      </c>
      <c r="F12" s="211" t="str">
        <f t="shared" si="26"/>
        <v/>
      </c>
      <c r="G12" s="190" t="str">
        <f t="shared" si="27"/>
        <v/>
      </c>
      <c r="H12" s="199" t="str">
        <f t="shared" si="4"/>
        <v/>
      </c>
      <c r="I12" s="191"/>
      <c r="J12" s="192">
        <f t="shared" si="1"/>
        <v>0</v>
      </c>
      <c r="K12" s="192">
        <f t="shared" si="5"/>
        <v>0</v>
      </c>
      <c r="L12" s="192">
        <f t="shared" si="6"/>
        <v>0</v>
      </c>
      <c r="M12" s="193">
        <f t="shared" si="7"/>
        <v>0</v>
      </c>
      <c r="N12" s="194">
        <f t="shared" si="8"/>
        <v>0</v>
      </c>
      <c r="O12" s="194">
        <f t="shared" si="9"/>
        <v>0</v>
      </c>
      <c r="P12" s="195">
        <f t="shared" si="10"/>
        <v>0</v>
      </c>
      <c r="Q12" s="195">
        <f t="shared" si="11"/>
        <v>0</v>
      </c>
      <c r="S12" s="178">
        <f t="shared" si="2"/>
        <v>0</v>
      </c>
      <c r="T12" s="217">
        <f t="shared" si="3"/>
        <v>0</v>
      </c>
      <c r="V12" s="123"/>
      <c r="W12" s="123"/>
      <c r="X12" s="123"/>
      <c r="Y12" s="123"/>
      <c r="AA12" s="172" t="e">
        <f t="shared" si="12"/>
        <v>#VALUE!</v>
      </c>
      <c r="AB12" s="172" t="e">
        <f t="shared" si="13"/>
        <v>#VALUE!</v>
      </c>
      <c r="AC12" s="173" t="e">
        <f t="shared" ca="1" si="14"/>
        <v>#VALUE!</v>
      </c>
      <c r="AD12" s="174">
        <f t="shared" ca="1" si="15"/>
        <v>44387</v>
      </c>
      <c r="AE12" s="173" t="e">
        <f t="shared" ca="1" si="16"/>
        <v>#VALUE!</v>
      </c>
      <c r="AF12" s="172" t="e">
        <f t="shared" si="17"/>
        <v>#VALUE!</v>
      </c>
      <c r="AG12" s="172" t="e">
        <f t="shared" si="18"/>
        <v>#VALUE!</v>
      </c>
      <c r="AH12" s="172" t="e">
        <f t="shared" si="19"/>
        <v>#VALUE!</v>
      </c>
      <c r="AI12" s="172" t="e">
        <f t="shared" si="20"/>
        <v>#VALUE!</v>
      </c>
      <c r="AJ12" s="172" t="e">
        <f t="shared" si="21"/>
        <v>#VALUE!</v>
      </c>
      <c r="AK12" s="172" t="e">
        <f t="shared" si="22"/>
        <v>#VALUE!</v>
      </c>
      <c r="AL12" s="172">
        <f t="shared" si="23"/>
        <v>0</v>
      </c>
    </row>
    <row r="13" spans="1:38" ht="23.25" customHeight="1" x14ac:dyDescent="0.15">
      <c r="A13" s="206">
        <f t="shared" si="24"/>
        <v>6</v>
      </c>
      <c r="B13" s="183"/>
      <c r="C13" s="184"/>
      <c r="D13" s="200" t="str">
        <f t="shared" si="25"/>
        <v/>
      </c>
      <c r="E13" s="198" t="str">
        <f t="shared" si="0"/>
        <v/>
      </c>
      <c r="F13" s="211" t="str">
        <f t="shared" si="26"/>
        <v/>
      </c>
      <c r="G13" s="190" t="str">
        <f t="shared" si="27"/>
        <v/>
      </c>
      <c r="H13" s="199" t="str">
        <f t="shared" si="4"/>
        <v/>
      </c>
      <c r="I13" s="191"/>
      <c r="J13" s="192">
        <f t="shared" si="1"/>
        <v>0</v>
      </c>
      <c r="K13" s="192">
        <f t="shared" si="5"/>
        <v>0</v>
      </c>
      <c r="L13" s="192">
        <f t="shared" si="6"/>
        <v>0</v>
      </c>
      <c r="M13" s="193">
        <f t="shared" si="7"/>
        <v>0</v>
      </c>
      <c r="N13" s="194">
        <f t="shared" si="8"/>
        <v>0</v>
      </c>
      <c r="O13" s="194">
        <f t="shared" si="9"/>
        <v>0</v>
      </c>
      <c r="P13" s="195">
        <f t="shared" si="10"/>
        <v>0</v>
      </c>
      <c r="Q13" s="195">
        <f t="shared" si="11"/>
        <v>0</v>
      </c>
      <c r="S13" s="178">
        <f t="shared" si="2"/>
        <v>0</v>
      </c>
      <c r="T13" s="217">
        <f t="shared" si="3"/>
        <v>0</v>
      </c>
      <c r="V13" s="123"/>
      <c r="W13" s="123"/>
      <c r="X13" s="123"/>
      <c r="Y13" s="123"/>
      <c r="AA13" s="172" t="e">
        <f t="shared" si="12"/>
        <v>#VALUE!</v>
      </c>
      <c r="AB13" s="172" t="e">
        <f t="shared" si="13"/>
        <v>#VALUE!</v>
      </c>
      <c r="AC13" s="173" t="e">
        <f t="shared" ca="1" si="14"/>
        <v>#VALUE!</v>
      </c>
      <c r="AD13" s="174">
        <f t="shared" ca="1" si="15"/>
        <v>44387</v>
      </c>
      <c r="AE13" s="173" t="e">
        <f t="shared" ca="1" si="16"/>
        <v>#VALUE!</v>
      </c>
      <c r="AF13" s="172" t="e">
        <f t="shared" si="17"/>
        <v>#VALUE!</v>
      </c>
      <c r="AG13" s="172" t="e">
        <f t="shared" si="18"/>
        <v>#VALUE!</v>
      </c>
      <c r="AH13" s="172" t="e">
        <f t="shared" si="19"/>
        <v>#VALUE!</v>
      </c>
      <c r="AI13" s="172" t="e">
        <f t="shared" si="20"/>
        <v>#VALUE!</v>
      </c>
      <c r="AJ13" s="172" t="e">
        <f t="shared" si="21"/>
        <v>#VALUE!</v>
      </c>
      <c r="AK13" s="172" t="e">
        <f t="shared" si="22"/>
        <v>#VALUE!</v>
      </c>
      <c r="AL13" s="172">
        <f t="shared" si="23"/>
        <v>0</v>
      </c>
    </row>
    <row r="14" spans="1:38" ht="23.25" customHeight="1" x14ac:dyDescent="0.15">
      <c r="A14" s="206">
        <f t="shared" si="24"/>
        <v>7</v>
      </c>
      <c r="B14" s="183"/>
      <c r="C14" s="184"/>
      <c r="D14" s="200" t="str">
        <f t="shared" si="25"/>
        <v/>
      </c>
      <c r="E14" s="198" t="str">
        <f t="shared" si="0"/>
        <v/>
      </c>
      <c r="F14" s="211" t="str">
        <f t="shared" si="26"/>
        <v/>
      </c>
      <c r="G14" s="190" t="str">
        <f t="shared" si="27"/>
        <v/>
      </c>
      <c r="H14" s="199" t="str">
        <f t="shared" si="4"/>
        <v/>
      </c>
      <c r="I14" s="191"/>
      <c r="J14" s="192">
        <f t="shared" si="1"/>
        <v>0</v>
      </c>
      <c r="K14" s="192">
        <f t="shared" si="5"/>
        <v>0</v>
      </c>
      <c r="L14" s="192">
        <f t="shared" si="6"/>
        <v>0</v>
      </c>
      <c r="M14" s="193">
        <f t="shared" si="7"/>
        <v>0</v>
      </c>
      <c r="N14" s="194">
        <f t="shared" si="8"/>
        <v>0</v>
      </c>
      <c r="O14" s="194">
        <f t="shared" si="9"/>
        <v>0</v>
      </c>
      <c r="P14" s="195">
        <f t="shared" si="10"/>
        <v>0</v>
      </c>
      <c r="Q14" s="195">
        <f t="shared" si="11"/>
        <v>0</v>
      </c>
      <c r="S14" s="178">
        <f t="shared" si="2"/>
        <v>0</v>
      </c>
      <c r="T14" s="217">
        <f t="shared" si="3"/>
        <v>0</v>
      </c>
      <c r="V14" s="123"/>
      <c r="W14" s="123"/>
      <c r="X14" s="123"/>
      <c r="Y14" s="123"/>
      <c r="AA14" s="172" t="e">
        <f t="shared" si="12"/>
        <v>#VALUE!</v>
      </c>
      <c r="AB14" s="172" t="e">
        <f t="shared" si="13"/>
        <v>#VALUE!</v>
      </c>
      <c r="AC14" s="173" t="e">
        <f t="shared" ca="1" si="14"/>
        <v>#VALUE!</v>
      </c>
      <c r="AD14" s="174">
        <f t="shared" ca="1" si="15"/>
        <v>44387</v>
      </c>
      <c r="AE14" s="173" t="e">
        <f t="shared" ca="1" si="16"/>
        <v>#VALUE!</v>
      </c>
      <c r="AF14" s="172" t="e">
        <f t="shared" si="17"/>
        <v>#VALUE!</v>
      </c>
      <c r="AG14" s="172" t="e">
        <f t="shared" si="18"/>
        <v>#VALUE!</v>
      </c>
      <c r="AH14" s="172" t="e">
        <f t="shared" si="19"/>
        <v>#VALUE!</v>
      </c>
      <c r="AI14" s="172" t="e">
        <f t="shared" si="20"/>
        <v>#VALUE!</v>
      </c>
      <c r="AJ14" s="172" t="e">
        <f t="shared" si="21"/>
        <v>#VALUE!</v>
      </c>
      <c r="AK14" s="172" t="e">
        <f t="shared" si="22"/>
        <v>#VALUE!</v>
      </c>
      <c r="AL14" s="172">
        <f t="shared" si="23"/>
        <v>0</v>
      </c>
    </row>
    <row r="15" spans="1:38" ht="23.25" customHeight="1" x14ac:dyDescent="0.15">
      <c r="A15" s="206">
        <f t="shared" si="24"/>
        <v>8</v>
      </c>
      <c r="B15" s="183"/>
      <c r="C15" s="184"/>
      <c r="D15" s="200" t="str">
        <f t="shared" si="25"/>
        <v/>
      </c>
      <c r="E15" s="198" t="str">
        <f t="shared" si="0"/>
        <v/>
      </c>
      <c r="F15" s="211" t="str">
        <f t="shared" si="26"/>
        <v/>
      </c>
      <c r="G15" s="190" t="str">
        <f t="shared" si="27"/>
        <v/>
      </c>
      <c r="H15" s="199" t="str">
        <f t="shared" si="4"/>
        <v/>
      </c>
      <c r="I15" s="191"/>
      <c r="J15" s="192">
        <f t="shared" si="1"/>
        <v>0</v>
      </c>
      <c r="K15" s="192">
        <f t="shared" si="5"/>
        <v>0</v>
      </c>
      <c r="L15" s="192">
        <f t="shared" si="6"/>
        <v>0</v>
      </c>
      <c r="M15" s="193">
        <f t="shared" si="7"/>
        <v>0</v>
      </c>
      <c r="N15" s="194">
        <f t="shared" si="8"/>
        <v>0</v>
      </c>
      <c r="O15" s="194">
        <f t="shared" si="9"/>
        <v>0</v>
      </c>
      <c r="P15" s="195">
        <f t="shared" si="10"/>
        <v>0</v>
      </c>
      <c r="Q15" s="195">
        <f t="shared" si="11"/>
        <v>0</v>
      </c>
      <c r="S15" s="178">
        <f t="shared" si="2"/>
        <v>0</v>
      </c>
      <c r="T15" s="217">
        <f t="shared" si="3"/>
        <v>0</v>
      </c>
      <c r="V15" s="123"/>
      <c r="W15" s="123"/>
      <c r="X15" s="123"/>
      <c r="Y15" s="123"/>
      <c r="AA15" s="172" t="e">
        <f t="shared" si="12"/>
        <v>#VALUE!</v>
      </c>
      <c r="AB15" s="172" t="e">
        <f t="shared" si="13"/>
        <v>#VALUE!</v>
      </c>
      <c r="AC15" s="173" t="e">
        <f t="shared" ca="1" si="14"/>
        <v>#VALUE!</v>
      </c>
      <c r="AD15" s="174">
        <f t="shared" ca="1" si="15"/>
        <v>44387</v>
      </c>
      <c r="AE15" s="173" t="e">
        <f t="shared" ca="1" si="16"/>
        <v>#VALUE!</v>
      </c>
      <c r="AF15" s="172" t="e">
        <f t="shared" si="17"/>
        <v>#VALUE!</v>
      </c>
      <c r="AG15" s="172" t="e">
        <f t="shared" si="18"/>
        <v>#VALUE!</v>
      </c>
      <c r="AH15" s="172" t="e">
        <f t="shared" si="19"/>
        <v>#VALUE!</v>
      </c>
      <c r="AI15" s="172" t="e">
        <f t="shared" si="20"/>
        <v>#VALUE!</v>
      </c>
      <c r="AJ15" s="172" t="e">
        <f t="shared" si="21"/>
        <v>#VALUE!</v>
      </c>
      <c r="AK15" s="172" t="e">
        <f t="shared" si="22"/>
        <v>#VALUE!</v>
      </c>
      <c r="AL15" s="172">
        <f t="shared" si="23"/>
        <v>0</v>
      </c>
    </row>
    <row r="16" spans="1:38" ht="23.25" customHeight="1" x14ac:dyDescent="0.15">
      <c r="A16" s="206">
        <f t="shared" si="24"/>
        <v>9</v>
      </c>
      <c r="B16" s="183"/>
      <c r="C16" s="184"/>
      <c r="D16" s="200" t="str">
        <f t="shared" si="25"/>
        <v/>
      </c>
      <c r="E16" s="198" t="str">
        <f t="shared" si="0"/>
        <v/>
      </c>
      <c r="F16" s="211" t="str">
        <f t="shared" si="26"/>
        <v/>
      </c>
      <c r="G16" s="190" t="str">
        <f t="shared" si="27"/>
        <v/>
      </c>
      <c r="H16" s="199" t="str">
        <f t="shared" si="4"/>
        <v/>
      </c>
      <c r="I16" s="191"/>
      <c r="J16" s="192">
        <f t="shared" si="1"/>
        <v>0</v>
      </c>
      <c r="K16" s="192">
        <f t="shared" si="5"/>
        <v>0</v>
      </c>
      <c r="L16" s="192">
        <f t="shared" si="6"/>
        <v>0</v>
      </c>
      <c r="M16" s="193">
        <f t="shared" si="7"/>
        <v>0</v>
      </c>
      <c r="N16" s="194">
        <f t="shared" si="8"/>
        <v>0</v>
      </c>
      <c r="O16" s="194">
        <f t="shared" si="9"/>
        <v>0</v>
      </c>
      <c r="P16" s="195">
        <f t="shared" si="10"/>
        <v>0</v>
      </c>
      <c r="Q16" s="195">
        <f t="shared" si="11"/>
        <v>0</v>
      </c>
      <c r="S16" s="178">
        <f t="shared" si="2"/>
        <v>0</v>
      </c>
      <c r="T16" s="217">
        <f t="shared" si="3"/>
        <v>0</v>
      </c>
      <c r="V16" s="123"/>
      <c r="W16" s="123"/>
      <c r="X16" s="123"/>
      <c r="Y16" s="123"/>
      <c r="AA16" s="172" t="e">
        <f t="shared" si="12"/>
        <v>#VALUE!</v>
      </c>
      <c r="AB16" s="172" t="e">
        <f t="shared" si="13"/>
        <v>#VALUE!</v>
      </c>
      <c r="AC16" s="173" t="e">
        <f t="shared" ca="1" si="14"/>
        <v>#VALUE!</v>
      </c>
      <c r="AD16" s="174">
        <f t="shared" ca="1" si="15"/>
        <v>44387</v>
      </c>
      <c r="AE16" s="173" t="e">
        <f t="shared" ca="1" si="16"/>
        <v>#VALUE!</v>
      </c>
      <c r="AF16" s="172" t="e">
        <f t="shared" si="17"/>
        <v>#VALUE!</v>
      </c>
      <c r="AG16" s="172" t="e">
        <f t="shared" si="18"/>
        <v>#VALUE!</v>
      </c>
      <c r="AH16" s="172" t="e">
        <f t="shared" si="19"/>
        <v>#VALUE!</v>
      </c>
      <c r="AI16" s="172" t="e">
        <f t="shared" si="20"/>
        <v>#VALUE!</v>
      </c>
      <c r="AJ16" s="172" t="e">
        <f t="shared" si="21"/>
        <v>#VALUE!</v>
      </c>
      <c r="AK16" s="172" t="e">
        <f t="shared" si="22"/>
        <v>#VALUE!</v>
      </c>
      <c r="AL16" s="172">
        <f t="shared" si="23"/>
        <v>0</v>
      </c>
    </row>
    <row r="17" spans="1:38" ht="23.25" customHeight="1" x14ac:dyDescent="0.15">
      <c r="A17" s="206">
        <f t="shared" si="24"/>
        <v>10</v>
      </c>
      <c r="B17" s="183"/>
      <c r="C17" s="184"/>
      <c r="D17" s="200" t="str">
        <f t="shared" si="25"/>
        <v/>
      </c>
      <c r="E17" s="198" t="str">
        <f t="shared" si="0"/>
        <v/>
      </c>
      <c r="F17" s="211" t="str">
        <f t="shared" si="26"/>
        <v/>
      </c>
      <c r="G17" s="190" t="str">
        <f t="shared" si="27"/>
        <v/>
      </c>
      <c r="H17" s="199" t="str">
        <f t="shared" si="4"/>
        <v/>
      </c>
      <c r="I17" s="191"/>
      <c r="J17" s="192">
        <f t="shared" si="1"/>
        <v>0</v>
      </c>
      <c r="K17" s="192">
        <f t="shared" si="5"/>
        <v>0</v>
      </c>
      <c r="L17" s="192">
        <f t="shared" si="6"/>
        <v>0</v>
      </c>
      <c r="M17" s="193">
        <f t="shared" si="7"/>
        <v>0</v>
      </c>
      <c r="N17" s="194">
        <f t="shared" si="8"/>
        <v>0</v>
      </c>
      <c r="O17" s="194">
        <f t="shared" si="9"/>
        <v>0</v>
      </c>
      <c r="P17" s="195">
        <f t="shared" si="10"/>
        <v>0</v>
      </c>
      <c r="Q17" s="195">
        <f t="shared" si="11"/>
        <v>0</v>
      </c>
      <c r="S17" s="178">
        <f t="shared" si="2"/>
        <v>0</v>
      </c>
      <c r="T17" s="217">
        <f t="shared" si="3"/>
        <v>0</v>
      </c>
      <c r="V17" s="123"/>
      <c r="W17" s="123"/>
      <c r="X17" s="123"/>
      <c r="Y17" s="123"/>
      <c r="AA17" s="172" t="e">
        <f t="shared" si="12"/>
        <v>#VALUE!</v>
      </c>
      <c r="AB17" s="172" t="e">
        <f t="shared" si="13"/>
        <v>#VALUE!</v>
      </c>
      <c r="AC17" s="173" t="e">
        <f t="shared" ca="1" si="14"/>
        <v>#VALUE!</v>
      </c>
      <c r="AD17" s="174">
        <f t="shared" ca="1" si="15"/>
        <v>44387</v>
      </c>
      <c r="AE17" s="173" t="e">
        <f t="shared" ca="1" si="16"/>
        <v>#VALUE!</v>
      </c>
      <c r="AF17" s="172" t="e">
        <f t="shared" si="17"/>
        <v>#VALUE!</v>
      </c>
      <c r="AG17" s="172" t="e">
        <f t="shared" si="18"/>
        <v>#VALUE!</v>
      </c>
      <c r="AH17" s="172" t="e">
        <f t="shared" si="19"/>
        <v>#VALUE!</v>
      </c>
      <c r="AI17" s="172" t="e">
        <f t="shared" si="20"/>
        <v>#VALUE!</v>
      </c>
      <c r="AJ17" s="172" t="e">
        <f t="shared" si="21"/>
        <v>#VALUE!</v>
      </c>
      <c r="AK17" s="172" t="e">
        <f t="shared" si="22"/>
        <v>#VALUE!</v>
      </c>
      <c r="AL17" s="172">
        <f t="shared" si="23"/>
        <v>0</v>
      </c>
    </row>
    <row r="18" spans="1:38" ht="23.25" customHeight="1" x14ac:dyDescent="0.15">
      <c r="A18" s="206">
        <f t="shared" si="24"/>
        <v>11</v>
      </c>
      <c r="B18" s="183"/>
      <c r="C18" s="184"/>
      <c r="D18" s="200" t="str">
        <f t="shared" si="25"/>
        <v/>
      </c>
      <c r="E18" s="198" t="str">
        <f t="shared" si="0"/>
        <v/>
      </c>
      <c r="F18" s="211" t="str">
        <f t="shared" si="26"/>
        <v/>
      </c>
      <c r="G18" s="190" t="str">
        <f t="shared" si="27"/>
        <v/>
      </c>
      <c r="H18" s="199" t="str">
        <f t="shared" si="4"/>
        <v/>
      </c>
      <c r="I18" s="191"/>
      <c r="J18" s="192">
        <f t="shared" si="1"/>
        <v>0</v>
      </c>
      <c r="K18" s="192">
        <f t="shared" si="5"/>
        <v>0</v>
      </c>
      <c r="L18" s="192">
        <f t="shared" si="6"/>
        <v>0</v>
      </c>
      <c r="M18" s="193">
        <f t="shared" si="7"/>
        <v>0</v>
      </c>
      <c r="N18" s="194">
        <f t="shared" si="8"/>
        <v>0</v>
      </c>
      <c r="O18" s="194">
        <f t="shared" si="9"/>
        <v>0</v>
      </c>
      <c r="P18" s="195">
        <f t="shared" si="10"/>
        <v>0</v>
      </c>
      <c r="Q18" s="195">
        <f t="shared" si="11"/>
        <v>0</v>
      </c>
      <c r="S18" s="178">
        <f t="shared" si="2"/>
        <v>0</v>
      </c>
      <c r="T18" s="217">
        <f t="shared" si="3"/>
        <v>0</v>
      </c>
      <c r="V18" s="123"/>
      <c r="W18" s="123"/>
      <c r="X18" s="123"/>
      <c r="Y18" s="123"/>
      <c r="AA18" s="172" t="e">
        <f t="shared" si="12"/>
        <v>#VALUE!</v>
      </c>
      <c r="AB18" s="172" t="e">
        <f t="shared" si="13"/>
        <v>#VALUE!</v>
      </c>
      <c r="AC18" s="173" t="e">
        <f t="shared" ca="1" si="14"/>
        <v>#VALUE!</v>
      </c>
      <c r="AD18" s="174">
        <f t="shared" ca="1" si="15"/>
        <v>44387</v>
      </c>
      <c r="AE18" s="173" t="e">
        <f t="shared" ca="1" si="16"/>
        <v>#VALUE!</v>
      </c>
      <c r="AF18" s="172" t="e">
        <f t="shared" si="17"/>
        <v>#VALUE!</v>
      </c>
      <c r="AG18" s="172" t="e">
        <f t="shared" si="18"/>
        <v>#VALUE!</v>
      </c>
      <c r="AH18" s="172" t="e">
        <f t="shared" si="19"/>
        <v>#VALUE!</v>
      </c>
      <c r="AI18" s="172" t="e">
        <f t="shared" si="20"/>
        <v>#VALUE!</v>
      </c>
      <c r="AJ18" s="172" t="e">
        <f t="shared" si="21"/>
        <v>#VALUE!</v>
      </c>
      <c r="AK18" s="172" t="e">
        <f t="shared" si="22"/>
        <v>#VALUE!</v>
      </c>
      <c r="AL18" s="172">
        <f t="shared" si="23"/>
        <v>0</v>
      </c>
    </row>
    <row r="19" spans="1:38" ht="23.25" customHeight="1" x14ac:dyDescent="0.15">
      <c r="A19" s="206">
        <f t="shared" si="24"/>
        <v>12</v>
      </c>
      <c r="B19" s="183"/>
      <c r="C19" s="184"/>
      <c r="D19" s="200" t="str">
        <f t="shared" si="25"/>
        <v/>
      </c>
      <c r="E19" s="198" t="str">
        <f t="shared" si="0"/>
        <v/>
      </c>
      <c r="F19" s="211" t="str">
        <f t="shared" si="26"/>
        <v/>
      </c>
      <c r="G19" s="190" t="str">
        <f t="shared" si="27"/>
        <v/>
      </c>
      <c r="H19" s="199" t="str">
        <f t="shared" si="4"/>
        <v/>
      </c>
      <c r="I19" s="191"/>
      <c r="J19" s="192">
        <f t="shared" si="1"/>
        <v>0</v>
      </c>
      <c r="K19" s="192">
        <f t="shared" si="5"/>
        <v>0</v>
      </c>
      <c r="L19" s="192">
        <f t="shared" si="6"/>
        <v>0</v>
      </c>
      <c r="M19" s="193">
        <f t="shared" si="7"/>
        <v>0</v>
      </c>
      <c r="N19" s="194">
        <f t="shared" si="8"/>
        <v>0</v>
      </c>
      <c r="O19" s="194">
        <f t="shared" si="9"/>
        <v>0</v>
      </c>
      <c r="P19" s="195">
        <f t="shared" si="10"/>
        <v>0</v>
      </c>
      <c r="Q19" s="195">
        <f t="shared" si="11"/>
        <v>0</v>
      </c>
      <c r="S19" s="178">
        <f t="shared" si="2"/>
        <v>0</v>
      </c>
      <c r="T19" s="217">
        <f t="shared" si="3"/>
        <v>0</v>
      </c>
      <c r="V19" s="123"/>
      <c r="W19" s="123"/>
      <c r="X19" s="123"/>
      <c r="Y19" s="123"/>
      <c r="AA19" s="172" t="e">
        <f t="shared" si="12"/>
        <v>#VALUE!</v>
      </c>
      <c r="AB19" s="172" t="e">
        <f t="shared" si="13"/>
        <v>#VALUE!</v>
      </c>
      <c r="AC19" s="173" t="e">
        <f t="shared" ca="1" si="14"/>
        <v>#VALUE!</v>
      </c>
      <c r="AD19" s="174">
        <f t="shared" ca="1" si="15"/>
        <v>44387</v>
      </c>
      <c r="AE19" s="173" t="e">
        <f t="shared" ca="1" si="16"/>
        <v>#VALUE!</v>
      </c>
      <c r="AF19" s="172" t="e">
        <f t="shared" si="17"/>
        <v>#VALUE!</v>
      </c>
      <c r="AG19" s="172" t="e">
        <f t="shared" si="18"/>
        <v>#VALUE!</v>
      </c>
      <c r="AH19" s="172" t="e">
        <f t="shared" si="19"/>
        <v>#VALUE!</v>
      </c>
      <c r="AI19" s="172" t="e">
        <f t="shared" si="20"/>
        <v>#VALUE!</v>
      </c>
      <c r="AJ19" s="172" t="e">
        <f t="shared" si="21"/>
        <v>#VALUE!</v>
      </c>
      <c r="AK19" s="172" t="e">
        <f t="shared" si="22"/>
        <v>#VALUE!</v>
      </c>
      <c r="AL19" s="172">
        <f t="shared" si="23"/>
        <v>0</v>
      </c>
    </row>
    <row r="20" spans="1:38" ht="23.25" customHeight="1" x14ac:dyDescent="0.15">
      <c r="A20" s="206">
        <f t="shared" si="24"/>
        <v>13</v>
      </c>
      <c r="B20" s="183"/>
      <c r="C20" s="184"/>
      <c r="D20" s="200" t="str">
        <f t="shared" si="25"/>
        <v/>
      </c>
      <c r="E20" s="198" t="str">
        <f t="shared" si="0"/>
        <v/>
      </c>
      <c r="F20" s="211" t="str">
        <f t="shared" si="26"/>
        <v/>
      </c>
      <c r="G20" s="190" t="str">
        <f t="shared" si="27"/>
        <v/>
      </c>
      <c r="H20" s="199" t="str">
        <f t="shared" si="4"/>
        <v/>
      </c>
      <c r="I20" s="191"/>
      <c r="J20" s="192">
        <f t="shared" si="1"/>
        <v>0</v>
      </c>
      <c r="K20" s="192">
        <f t="shared" si="5"/>
        <v>0</v>
      </c>
      <c r="L20" s="192">
        <f t="shared" si="6"/>
        <v>0</v>
      </c>
      <c r="M20" s="193">
        <f t="shared" si="7"/>
        <v>0</v>
      </c>
      <c r="N20" s="194">
        <f t="shared" si="8"/>
        <v>0</v>
      </c>
      <c r="O20" s="194">
        <f t="shared" si="9"/>
        <v>0</v>
      </c>
      <c r="P20" s="195">
        <f t="shared" si="10"/>
        <v>0</v>
      </c>
      <c r="Q20" s="195">
        <f t="shared" si="11"/>
        <v>0</v>
      </c>
      <c r="S20" s="178">
        <f t="shared" si="2"/>
        <v>0</v>
      </c>
      <c r="T20" s="217">
        <f t="shared" si="3"/>
        <v>0</v>
      </c>
      <c r="V20" s="123"/>
      <c r="W20" s="123"/>
      <c r="X20" s="123"/>
      <c r="Y20" s="123"/>
      <c r="AA20" s="172" t="e">
        <f t="shared" si="12"/>
        <v>#VALUE!</v>
      </c>
      <c r="AB20" s="172" t="e">
        <f t="shared" si="13"/>
        <v>#VALUE!</v>
      </c>
      <c r="AC20" s="173" t="e">
        <f t="shared" ca="1" si="14"/>
        <v>#VALUE!</v>
      </c>
      <c r="AD20" s="174">
        <f t="shared" ca="1" si="15"/>
        <v>44387</v>
      </c>
      <c r="AE20" s="173" t="e">
        <f t="shared" ca="1" si="16"/>
        <v>#VALUE!</v>
      </c>
      <c r="AF20" s="172" t="e">
        <f t="shared" si="17"/>
        <v>#VALUE!</v>
      </c>
      <c r="AG20" s="172" t="e">
        <f t="shared" si="18"/>
        <v>#VALUE!</v>
      </c>
      <c r="AH20" s="172" t="e">
        <f t="shared" si="19"/>
        <v>#VALUE!</v>
      </c>
      <c r="AI20" s="172" t="e">
        <f t="shared" si="20"/>
        <v>#VALUE!</v>
      </c>
      <c r="AJ20" s="172" t="e">
        <f t="shared" si="21"/>
        <v>#VALUE!</v>
      </c>
      <c r="AK20" s="172" t="e">
        <f t="shared" si="22"/>
        <v>#VALUE!</v>
      </c>
      <c r="AL20" s="172">
        <f t="shared" si="23"/>
        <v>0</v>
      </c>
    </row>
    <row r="21" spans="1:38" ht="23.25" customHeight="1" x14ac:dyDescent="0.15">
      <c r="A21" s="206">
        <f t="shared" si="24"/>
        <v>14</v>
      </c>
      <c r="B21" s="183"/>
      <c r="C21" s="184"/>
      <c r="D21" s="200" t="str">
        <f t="shared" si="25"/>
        <v/>
      </c>
      <c r="E21" s="198" t="str">
        <f t="shared" si="0"/>
        <v/>
      </c>
      <c r="F21" s="211" t="str">
        <f t="shared" si="26"/>
        <v/>
      </c>
      <c r="G21" s="190" t="str">
        <f t="shared" si="27"/>
        <v/>
      </c>
      <c r="H21" s="199" t="str">
        <f t="shared" si="4"/>
        <v/>
      </c>
      <c r="I21" s="191"/>
      <c r="J21" s="192">
        <f t="shared" si="1"/>
        <v>0</v>
      </c>
      <c r="K21" s="192">
        <f t="shared" si="5"/>
        <v>0</v>
      </c>
      <c r="L21" s="192">
        <f t="shared" si="6"/>
        <v>0</v>
      </c>
      <c r="M21" s="193">
        <f t="shared" si="7"/>
        <v>0</v>
      </c>
      <c r="N21" s="194">
        <f t="shared" si="8"/>
        <v>0</v>
      </c>
      <c r="O21" s="194">
        <f t="shared" si="9"/>
        <v>0</v>
      </c>
      <c r="P21" s="195">
        <f t="shared" si="10"/>
        <v>0</v>
      </c>
      <c r="Q21" s="195">
        <f t="shared" si="11"/>
        <v>0</v>
      </c>
      <c r="S21" s="178">
        <f t="shared" si="2"/>
        <v>0</v>
      </c>
      <c r="T21" s="217">
        <f t="shared" si="3"/>
        <v>0</v>
      </c>
      <c r="V21" s="123"/>
      <c r="W21" s="123"/>
      <c r="X21" s="123"/>
      <c r="Y21" s="123"/>
      <c r="AA21" s="172" t="e">
        <f t="shared" si="12"/>
        <v>#VALUE!</v>
      </c>
      <c r="AB21" s="172" t="e">
        <f t="shared" si="13"/>
        <v>#VALUE!</v>
      </c>
      <c r="AC21" s="173" t="e">
        <f t="shared" ca="1" si="14"/>
        <v>#VALUE!</v>
      </c>
      <c r="AD21" s="174">
        <f t="shared" ca="1" si="15"/>
        <v>44387</v>
      </c>
      <c r="AE21" s="173" t="e">
        <f t="shared" ca="1" si="16"/>
        <v>#VALUE!</v>
      </c>
      <c r="AF21" s="172" t="e">
        <f t="shared" si="17"/>
        <v>#VALUE!</v>
      </c>
      <c r="AG21" s="172" t="e">
        <f t="shared" si="18"/>
        <v>#VALUE!</v>
      </c>
      <c r="AH21" s="172" t="e">
        <f t="shared" si="19"/>
        <v>#VALUE!</v>
      </c>
      <c r="AI21" s="172" t="e">
        <f t="shared" si="20"/>
        <v>#VALUE!</v>
      </c>
      <c r="AJ21" s="172" t="e">
        <f t="shared" si="21"/>
        <v>#VALUE!</v>
      </c>
      <c r="AK21" s="172" t="e">
        <f t="shared" si="22"/>
        <v>#VALUE!</v>
      </c>
      <c r="AL21" s="172">
        <f t="shared" si="23"/>
        <v>0</v>
      </c>
    </row>
    <row r="22" spans="1:38" ht="23.25" customHeight="1" x14ac:dyDescent="0.15">
      <c r="A22" s="206">
        <f t="shared" si="24"/>
        <v>15</v>
      </c>
      <c r="B22" s="183"/>
      <c r="C22" s="184"/>
      <c r="D22" s="200" t="str">
        <f t="shared" si="25"/>
        <v/>
      </c>
      <c r="E22" s="198" t="str">
        <f t="shared" si="0"/>
        <v/>
      </c>
      <c r="F22" s="211" t="str">
        <f t="shared" si="26"/>
        <v/>
      </c>
      <c r="G22" s="190" t="str">
        <f t="shared" si="27"/>
        <v/>
      </c>
      <c r="H22" s="199" t="str">
        <f t="shared" si="4"/>
        <v/>
      </c>
      <c r="I22" s="191"/>
      <c r="J22" s="192">
        <f t="shared" si="1"/>
        <v>0</v>
      </c>
      <c r="K22" s="192">
        <f t="shared" si="5"/>
        <v>0</v>
      </c>
      <c r="L22" s="192">
        <f t="shared" si="6"/>
        <v>0</v>
      </c>
      <c r="M22" s="193">
        <f t="shared" si="7"/>
        <v>0</v>
      </c>
      <c r="N22" s="194">
        <f t="shared" si="8"/>
        <v>0</v>
      </c>
      <c r="O22" s="194">
        <f t="shared" si="9"/>
        <v>0</v>
      </c>
      <c r="P22" s="195">
        <f t="shared" si="10"/>
        <v>0</v>
      </c>
      <c r="Q22" s="195">
        <f t="shared" si="11"/>
        <v>0</v>
      </c>
      <c r="S22" s="178">
        <f t="shared" si="2"/>
        <v>0</v>
      </c>
      <c r="T22" s="217">
        <f t="shared" si="3"/>
        <v>0</v>
      </c>
      <c r="V22" s="123"/>
      <c r="W22" s="123"/>
      <c r="X22" s="123"/>
      <c r="Y22" s="123"/>
      <c r="AA22" s="172" t="e">
        <f t="shared" si="12"/>
        <v>#VALUE!</v>
      </c>
      <c r="AB22" s="172" t="e">
        <f t="shared" si="13"/>
        <v>#VALUE!</v>
      </c>
      <c r="AC22" s="173" t="e">
        <f t="shared" ca="1" si="14"/>
        <v>#VALUE!</v>
      </c>
      <c r="AD22" s="174">
        <f t="shared" ca="1" si="15"/>
        <v>44387</v>
      </c>
      <c r="AE22" s="173" t="e">
        <f t="shared" ca="1" si="16"/>
        <v>#VALUE!</v>
      </c>
      <c r="AF22" s="172" t="e">
        <f t="shared" si="17"/>
        <v>#VALUE!</v>
      </c>
      <c r="AG22" s="172" t="e">
        <f t="shared" si="18"/>
        <v>#VALUE!</v>
      </c>
      <c r="AH22" s="172" t="e">
        <f t="shared" si="19"/>
        <v>#VALUE!</v>
      </c>
      <c r="AI22" s="172" t="e">
        <f t="shared" si="20"/>
        <v>#VALUE!</v>
      </c>
      <c r="AJ22" s="172" t="e">
        <f t="shared" si="21"/>
        <v>#VALUE!</v>
      </c>
      <c r="AK22" s="172" t="e">
        <f t="shared" si="22"/>
        <v>#VALUE!</v>
      </c>
      <c r="AL22" s="172">
        <f t="shared" si="23"/>
        <v>0</v>
      </c>
    </row>
    <row r="23" spans="1:38" ht="23.25" customHeight="1" x14ac:dyDescent="0.15">
      <c r="A23" s="206">
        <f t="shared" si="24"/>
        <v>16</v>
      </c>
      <c r="B23" s="183"/>
      <c r="C23" s="184"/>
      <c r="D23" s="200" t="str">
        <f t="shared" si="25"/>
        <v/>
      </c>
      <c r="E23" s="198" t="str">
        <f t="shared" si="0"/>
        <v/>
      </c>
      <c r="F23" s="211" t="str">
        <f t="shared" si="26"/>
        <v/>
      </c>
      <c r="G23" s="190" t="str">
        <f t="shared" si="27"/>
        <v/>
      </c>
      <c r="H23" s="199" t="str">
        <f t="shared" si="4"/>
        <v/>
      </c>
      <c r="I23" s="191"/>
      <c r="J23" s="192">
        <f t="shared" si="1"/>
        <v>0</v>
      </c>
      <c r="K23" s="192">
        <f t="shared" si="5"/>
        <v>0</v>
      </c>
      <c r="L23" s="192">
        <f t="shared" si="6"/>
        <v>0</v>
      </c>
      <c r="M23" s="193">
        <f t="shared" si="7"/>
        <v>0</v>
      </c>
      <c r="N23" s="194">
        <f t="shared" si="8"/>
        <v>0</v>
      </c>
      <c r="O23" s="194">
        <f t="shared" si="9"/>
        <v>0</v>
      </c>
      <c r="P23" s="195">
        <f t="shared" si="10"/>
        <v>0</v>
      </c>
      <c r="Q23" s="195">
        <f t="shared" si="11"/>
        <v>0</v>
      </c>
      <c r="S23" s="178">
        <f t="shared" si="2"/>
        <v>0</v>
      </c>
      <c r="T23" s="217">
        <f t="shared" si="3"/>
        <v>0</v>
      </c>
      <c r="V23" s="123"/>
      <c r="W23" s="123"/>
      <c r="X23" s="123"/>
      <c r="Y23" s="123"/>
      <c r="AA23" s="172" t="e">
        <f t="shared" si="12"/>
        <v>#VALUE!</v>
      </c>
      <c r="AB23" s="172" t="e">
        <f t="shared" si="13"/>
        <v>#VALUE!</v>
      </c>
      <c r="AC23" s="173" t="e">
        <f t="shared" ca="1" si="14"/>
        <v>#VALUE!</v>
      </c>
      <c r="AD23" s="174">
        <f t="shared" ca="1" si="15"/>
        <v>44387</v>
      </c>
      <c r="AE23" s="173" t="e">
        <f t="shared" ca="1" si="16"/>
        <v>#VALUE!</v>
      </c>
      <c r="AF23" s="172" t="e">
        <f t="shared" si="17"/>
        <v>#VALUE!</v>
      </c>
      <c r="AG23" s="172" t="e">
        <f t="shared" si="18"/>
        <v>#VALUE!</v>
      </c>
      <c r="AH23" s="172" t="e">
        <f t="shared" si="19"/>
        <v>#VALUE!</v>
      </c>
      <c r="AI23" s="172" t="e">
        <f t="shared" si="20"/>
        <v>#VALUE!</v>
      </c>
      <c r="AJ23" s="172" t="e">
        <f t="shared" si="21"/>
        <v>#VALUE!</v>
      </c>
      <c r="AK23" s="172" t="e">
        <f t="shared" si="22"/>
        <v>#VALUE!</v>
      </c>
      <c r="AL23" s="172">
        <f t="shared" si="23"/>
        <v>0</v>
      </c>
    </row>
    <row r="24" spans="1:38" ht="23.25" customHeight="1" x14ac:dyDescent="0.15">
      <c r="A24" s="206">
        <f t="shared" si="24"/>
        <v>17</v>
      </c>
      <c r="B24" s="183"/>
      <c r="C24" s="184"/>
      <c r="D24" s="200" t="str">
        <f t="shared" si="25"/>
        <v/>
      </c>
      <c r="E24" s="198" t="str">
        <f t="shared" si="0"/>
        <v/>
      </c>
      <c r="F24" s="211" t="str">
        <f t="shared" si="26"/>
        <v/>
      </c>
      <c r="G24" s="190" t="str">
        <f t="shared" si="27"/>
        <v/>
      </c>
      <c r="H24" s="199" t="str">
        <f t="shared" si="4"/>
        <v/>
      </c>
      <c r="I24" s="191"/>
      <c r="J24" s="192">
        <f t="shared" si="1"/>
        <v>0</v>
      </c>
      <c r="K24" s="192">
        <f t="shared" si="5"/>
        <v>0</v>
      </c>
      <c r="L24" s="192">
        <f t="shared" si="6"/>
        <v>0</v>
      </c>
      <c r="M24" s="193">
        <f t="shared" si="7"/>
        <v>0</v>
      </c>
      <c r="N24" s="194">
        <f t="shared" si="8"/>
        <v>0</v>
      </c>
      <c r="O24" s="194">
        <f t="shared" si="9"/>
        <v>0</v>
      </c>
      <c r="P24" s="195">
        <f t="shared" si="10"/>
        <v>0</v>
      </c>
      <c r="Q24" s="195">
        <f t="shared" si="11"/>
        <v>0</v>
      </c>
      <c r="S24" s="178">
        <f t="shared" si="2"/>
        <v>0</v>
      </c>
      <c r="T24" s="217">
        <f t="shared" si="3"/>
        <v>0</v>
      </c>
      <c r="V24" s="123"/>
      <c r="W24" s="123"/>
      <c r="X24" s="123"/>
      <c r="Y24" s="123"/>
      <c r="AA24" s="172" t="e">
        <f t="shared" si="12"/>
        <v>#VALUE!</v>
      </c>
      <c r="AB24" s="172" t="e">
        <f t="shared" si="13"/>
        <v>#VALUE!</v>
      </c>
      <c r="AC24" s="173" t="e">
        <f t="shared" ca="1" si="14"/>
        <v>#VALUE!</v>
      </c>
      <c r="AD24" s="174">
        <f t="shared" ca="1" si="15"/>
        <v>44387</v>
      </c>
      <c r="AE24" s="173" t="e">
        <f t="shared" ca="1" si="16"/>
        <v>#VALUE!</v>
      </c>
      <c r="AF24" s="172" t="e">
        <f t="shared" si="17"/>
        <v>#VALUE!</v>
      </c>
      <c r="AG24" s="172" t="e">
        <f t="shared" si="18"/>
        <v>#VALUE!</v>
      </c>
      <c r="AH24" s="172" t="e">
        <f t="shared" si="19"/>
        <v>#VALUE!</v>
      </c>
      <c r="AI24" s="172" t="e">
        <f t="shared" si="20"/>
        <v>#VALUE!</v>
      </c>
      <c r="AJ24" s="172" t="e">
        <f t="shared" si="21"/>
        <v>#VALUE!</v>
      </c>
      <c r="AK24" s="172" t="e">
        <f t="shared" si="22"/>
        <v>#VALUE!</v>
      </c>
      <c r="AL24" s="172">
        <f t="shared" si="23"/>
        <v>0</v>
      </c>
    </row>
    <row r="25" spans="1:38" ht="23.25" customHeight="1" x14ac:dyDescent="0.15">
      <c r="A25" s="206">
        <f t="shared" si="24"/>
        <v>18</v>
      </c>
      <c r="B25" s="183"/>
      <c r="C25" s="184"/>
      <c r="D25" s="200" t="str">
        <f t="shared" si="25"/>
        <v/>
      </c>
      <c r="E25" s="198" t="str">
        <f t="shared" si="0"/>
        <v/>
      </c>
      <c r="F25" s="211" t="str">
        <f t="shared" si="26"/>
        <v/>
      </c>
      <c r="G25" s="190" t="str">
        <f t="shared" si="27"/>
        <v/>
      </c>
      <c r="H25" s="199" t="str">
        <f t="shared" si="4"/>
        <v/>
      </c>
      <c r="I25" s="191"/>
      <c r="J25" s="192">
        <f t="shared" si="1"/>
        <v>0</v>
      </c>
      <c r="K25" s="192">
        <f t="shared" si="5"/>
        <v>0</v>
      </c>
      <c r="L25" s="192">
        <f t="shared" si="6"/>
        <v>0</v>
      </c>
      <c r="M25" s="193">
        <f t="shared" si="7"/>
        <v>0</v>
      </c>
      <c r="N25" s="194">
        <f t="shared" si="8"/>
        <v>0</v>
      </c>
      <c r="O25" s="194">
        <f t="shared" si="9"/>
        <v>0</v>
      </c>
      <c r="P25" s="195">
        <f t="shared" si="10"/>
        <v>0</v>
      </c>
      <c r="Q25" s="195">
        <f t="shared" si="11"/>
        <v>0</v>
      </c>
      <c r="S25" s="178">
        <f t="shared" si="2"/>
        <v>0</v>
      </c>
      <c r="T25" s="217">
        <f t="shared" si="3"/>
        <v>0</v>
      </c>
      <c r="V25" s="123"/>
      <c r="W25" s="123"/>
      <c r="X25" s="123"/>
      <c r="Y25" s="123"/>
      <c r="AA25" s="172" t="e">
        <f t="shared" si="12"/>
        <v>#VALUE!</v>
      </c>
      <c r="AB25" s="172" t="e">
        <f t="shared" si="13"/>
        <v>#VALUE!</v>
      </c>
      <c r="AC25" s="173" t="e">
        <f t="shared" ca="1" si="14"/>
        <v>#VALUE!</v>
      </c>
      <c r="AD25" s="174">
        <f t="shared" ca="1" si="15"/>
        <v>44387</v>
      </c>
      <c r="AE25" s="173" t="e">
        <f t="shared" ca="1" si="16"/>
        <v>#VALUE!</v>
      </c>
      <c r="AF25" s="172" t="e">
        <f t="shared" si="17"/>
        <v>#VALUE!</v>
      </c>
      <c r="AG25" s="172" t="e">
        <f t="shared" si="18"/>
        <v>#VALUE!</v>
      </c>
      <c r="AH25" s="172" t="e">
        <f t="shared" si="19"/>
        <v>#VALUE!</v>
      </c>
      <c r="AI25" s="172" t="e">
        <f t="shared" si="20"/>
        <v>#VALUE!</v>
      </c>
      <c r="AJ25" s="172" t="e">
        <f t="shared" si="21"/>
        <v>#VALUE!</v>
      </c>
      <c r="AK25" s="172" t="e">
        <f t="shared" si="22"/>
        <v>#VALUE!</v>
      </c>
      <c r="AL25" s="172">
        <f t="shared" si="23"/>
        <v>0</v>
      </c>
    </row>
    <row r="26" spans="1:38" ht="23.25" customHeight="1" x14ac:dyDescent="0.15">
      <c r="A26" s="206">
        <f t="shared" si="24"/>
        <v>19</v>
      </c>
      <c r="B26" s="183"/>
      <c r="C26" s="184"/>
      <c r="D26" s="200" t="str">
        <f t="shared" si="25"/>
        <v/>
      </c>
      <c r="E26" s="198" t="str">
        <f t="shared" si="0"/>
        <v/>
      </c>
      <c r="F26" s="211" t="str">
        <f t="shared" si="26"/>
        <v/>
      </c>
      <c r="G26" s="190" t="str">
        <f t="shared" si="27"/>
        <v/>
      </c>
      <c r="H26" s="199" t="str">
        <f t="shared" si="4"/>
        <v/>
      </c>
      <c r="I26" s="191"/>
      <c r="J26" s="192">
        <f t="shared" si="1"/>
        <v>0</v>
      </c>
      <c r="K26" s="192">
        <f t="shared" si="5"/>
        <v>0</v>
      </c>
      <c r="L26" s="192">
        <f t="shared" si="6"/>
        <v>0</v>
      </c>
      <c r="M26" s="193">
        <f t="shared" si="7"/>
        <v>0</v>
      </c>
      <c r="N26" s="194">
        <f t="shared" si="8"/>
        <v>0</v>
      </c>
      <c r="O26" s="194">
        <f t="shared" si="9"/>
        <v>0</v>
      </c>
      <c r="P26" s="195">
        <f t="shared" si="10"/>
        <v>0</v>
      </c>
      <c r="Q26" s="195">
        <f t="shared" si="11"/>
        <v>0</v>
      </c>
      <c r="S26" s="178">
        <f t="shared" si="2"/>
        <v>0</v>
      </c>
      <c r="T26" s="217">
        <f t="shared" si="3"/>
        <v>0</v>
      </c>
      <c r="V26" s="123"/>
      <c r="W26" s="123"/>
      <c r="X26" s="123"/>
      <c r="Y26" s="123"/>
      <c r="AA26" s="172" t="e">
        <f t="shared" si="12"/>
        <v>#VALUE!</v>
      </c>
      <c r="AB26" s="172" t="e">
        <f t="shared" si="13"/>
        <v>#VALUE!</v>
      </c>
      <c r="AC26" s="173" t="e">
        <f t="shared" ca="1" si="14"/>
        <v>#VALUE!</v>
      </c>
      <c r="AD26" s="174">
        <f t="shared" ca="1" si="15"/>
        <v>44387</v>
      </c>
      <c r="AE26" s="173" t="e">
        <f t="shared" ca="1" si="16"/>
        <v>#VALUE!</v>
      </c>
      <c r="AF26" s="172" t="e">
        <f t="shared" si="17"/>
        <v>#VALUE!</v>
      </c>
      <c r="AG26" s="172" t="e">
        <f t="shared" si="18"/>
        <v>#VALUE!</v>
      </c>
      <c r="AH26" s="172" t="e">
        <f t="shared" si="19"/>
        <v>#VALUE!</v>
      </c>
      <c r="AI26" s="172" t="e">
        <f t="shared" si="20"/>
        <v>#VALUE!</v>
      </c>
      <c r="AJ26" s="172" t="e">
        <f t="shared" si="21"/>
        <v>#VALUE!</v>
      </c>
      <c r="AK26" s="172" t="e">
        <f t="shared" si="22"/>
        <v>#VALUE!</v>
      </c>
      <c r="AL26" s="172">
        <f t="shared" si="23"/>
        <v>0</v>
      </c>
    </row>
    <row r="27" spans="1:38" ht="23.25" customHeight="1" x14ac:dyDescent="0.15">
      <c r="A27" s="206">
        <f t="shared" si="24"/>
        <v>20</v>
      </c>
      <c r="B27" s="183"/>
      <c r="C27" s="184"/>
      <c r="D27" s="200" t="str">
        <f t="shared" si="25"/>
        <v/>
      </c>
      <c r="E27" s="198" t="str">
        <f t="shared" si="0"/>
        <v/>
      </c>
      <c r="F27" s="211" t="str">
        <f t="shared" si="26"/>
        <v/>
      </c>
      <c r="G27" s="190" t="str">
        <f t="shared" si="27"/>
        <v/>
      </c>
      <c r="H27" s="199" t="str">
        <f t="shared" si="4"/>
        <v/>
      </c>
      <c r="I27" s="191"/>
      <c r="J27" s="192">
        <f t="shared" si="1"/>
        <v>0</v>
      </c>
      <c r="K27" s="192">
        <f t="shared" si="5"/>
        <v>0</v>
      </c>
      <c r="L27" s="192">
        <f t="shared" si="6"/>
        <v>0</v>
      </c>
      <c r="M27" s="193">
        <f t="shared" si="7"/>
        <v>0</v>
      </c>
      <c r="N27" s="194">
        <f t="shared" si="8"/>
        <v>0</v>
      </c>
      <c r="O27" s="194">
        <f t="shared" si="9"/>
        <v>0</v>
      </c>
      <c r="P27" s="195">
        <f t="shared" si="10"/>
        <v>0</v>
      </c>
      <c r="Q27" s="195">
        <f t="shared" si="11"/>
        <v>0</v>
      </c>
      <c r="S27" s="178">
        <f t="shared" si="2"/>
        <v>0</v>
      </c>
      <c r="T27" s="217">
        <f t="shared" si="3"/>
        <v>0</v>
      </c>
      <c r="V27" s="123"/>
      <c r="W27" s="123"/>
      <c r="X27" s="123"/>
      <c r="Y27" s="123"/>
      <c r="AA27" s="172" t="e">
        <f t="shared" si="12"/>
        <v>#VALUE!</v>
      </c>
      <c r="AB27" s="172" t="e">
        <f t="shared" si="13"/>
        <v>#VALUE!</v>
      </c>
      <c r="AC27" s="173" t="e">
        <f t="shared" ca="1" si="14"/>
        <v>#VALUE!</v>
      </c>
      <c r="AD27" s="174">
        <f t="shared" ca="1" si="15"/>
        <v>44387</v>
      </c>
      <c r="AE27" s="173" t="e">
        <f t="shared" ca="1" si="16"/>
        <v>#VALUE!</v>
      </c>
      <c r="AF27" s="172" t="e">
        <f t="shared" si="17"/>
        <v>#VALUE!</v>
      </c>
      <c r="AG27" s="172" t="e">
        <f t="shared" si="18"/>
        <v>#VALUE!</v>
      </c>
      <c r="AH27" s="172" t="e">
        <f t="shared" si="19"/>
        <v>#VALUE!</v>
      </c>
      <c r="AI27" s="172" t="e">
        <f t="shared" si="20"/>
        <v>#VALUE!</v>
      </c>
      <c r="AJ27" s="172" t="e">
        <f t="shared" si="21"/>
        <v>#VALUE!</v>
      </c>
      <c r="AK27" s="172" t="e">
        <f t="shared" si="22"/>
        <v>#VALUE!</v>
      </c>
      <c r="AL27" s="172">
        <f t="shared" si="23"/>
        <v>0</v>
      </c>
    </row>
    <row r="28" spans="1:38" ht="23.25" customHeight="1" x14ac:dyDescent="0.15">
      <c r="A28" s="300" t="s">
        <v>522</v>
      </c>
      <c r="B28" s="300"/>
      <c r="C28" s="201">
        <f>COUNT(I8:I27)</f>
        <v>1</v>
      </c>
      <c r="D28" s="300" t="s">
        <v>523</v>
      </c>
      <c r="E28" s="300"/>
      <c r="F28" s="300"/>
      <c r="G28" s="300"/>
      <c r="H28" s="206"/>
      <c r="I28" s="196">
        <f>SUM(I8:I27)</f>
        <v>125000</v>
      </c>
      <c r="J28" s="196">
        <f>SUM(J8:J27)</f>
        <v>125000</v>
      </c>
      <c r="K28" s="196">
        <f>SUM(K8:K27)</f>
        <v>75000</v>
      </c>
      <c r="L28" s="196">
        <f t="shared" si="6"/>
        <v>50000</v>
      </c>
      <c r="M28" s="202"/>
      <c r="N28" s="196">
        <f>SUM(N8:N27)</f>
        <v>0</v>
      </c>
      <c r="O28" s="196">
        <f t="shared" ref="O28:Q28" si="28">SUM(O8:O27)</f>
        <v>0</v>
      </c>
      <c r="P28" s="196">
        <f t="shared" si="28"/>
        <v>0</v>
      </c>
      <c r="Q28" s="196">
        <f t="shared" si="28"/>
        <v>125000</v>
      </c>
    </row>
    <row r="29" spans="1:38" x14ac:dyDescent="0.15">
      <c r="J29" s="207" t="s">
        <v>551</v>
      </c>
      <c r="K29" s="212"/>
      <c r="L29" s="212"/>
    </row>
    <row r="30" spans="1:38" x14ac:dyDescent="0.15">
      <c r="I30" s="181" t="s">
        <v>552</v>
      </c>
      <c r="J30" s="210">
        <f>J28-I28</f>
        <v>0</v>
      </c>
      <c r="K30" s="213"/>
      <c r="L30" s="213"/>
      <c r="N30" s="215"/>
    </row>
    <row r="31" spans="1:38" x14ac:dyDescent="0.15">
      <c r="N31" s="216"/>
    </row>
    <row r="32" spans="1:38" x14ac:dyDescent="0.15">
      <c r="N32" s="215"/>
    </row>
    <row r="34" spans="14:14" x14ac:dyDescent="0.15">
      <c r="N34" s="215"/>
    </row>
  </sheetData>
  <mergeCells count="27">
    <mergeCell ref="A28:B28"/>
    <mergeCell ref="D28:G28"/>
    <mergeCell ref="P6:P7"/>
    <mergeCell ref="Q6:Q7"/>
    <mergeCell ref="S6:S7"/>
    <mergeCell ref="A6:A7"/>
    <mergeCell ref="B6:B7"/>
    <mergeCell ref="C6:C7"/>
    <mergeCell ref="D6:E6"/>
    <mergeCell ref="F6:F7"/>
    <mergeCell ref="G6:G7"/>
    <mergeCell ref="T6:T7"/>
    <mergeCell ref="X6:X7"/>
    <mergeCell ref="Y6:Y7"/>
    <mergeCell ref="H6:H7"/>
    <mergeCell ref="I6:I7"/>
    <mergeCell ref="J6:J7"/>
    <mergeCell ref="L6:L7"/>
    <mergeCell ref="N6:N7"/>
    <mergeCell ref="O6:O7"/>
    <mergeCell ref="A4:B4"/>
    <mergeCell ref="E4:M4"/>
    <mergeCell ref="A1:I1"/>
    <mergeCell ref="P2:Q2"/>
    <mergeCell ref="A3:B3"/>
    <mergeCell ref="E3:F3"/>
    <mergeCell ref="H3:I3"/>
  </mergeCells>
  <phoneticPr fontId="2" type="noConversion"/>
  <conditionalFormatting sqref="AL8:AL27">
    <cfRule type="cellIs" dxfId="173" priority="10" operator="equal">
      <formula>13</formula>
    </cfRule>
    <cfRule type="cellIs" dxfId="172" priority="11" operator="equal">
      <formula>"고용허가체크"</formula>
    </cfRule>
  </conditionalFormatting>
  <conditionalFormatting sqref="AJ8:AJ27">
    <cfRule type="cellIs" dxfId="171" priority="9" operator="greaterThan">
      <formula>0</formula>
    </cfRule>
  </conditionalFormatting>
  <conditionalFormatting sqref="AK8:AK27 AB8:AB27">
    <cfRule type="cellIs" dxfId="170" priority="8" operator="equal">
      <formula>"주민오류"</formula>
    </cfRule>
  </conditionalFormatting>
  <conditionalFormatting sqref="AH8:AH27">
    <cfRule type="cellIs" dxfId="169" priority="7" operator="equal">
      <formula>"외국인"</formula>
    </cfRule>
  </conditionalFormatting>
  <conditionalFormatting sqref="AI8:AI27">
    <cfRule type="cellIs" dxfId="168" priority="6" operator="equal">
      <formula>"고용허가체크"</formula>
    </cfRule>
  </conditionalFormatting>
  <conditionalFormatting sqref="Q3">
    <cfRule type="cellIs" dxfId="167" priority="4" operator="equal">
      <formula>"사업자오류"</formula>
    </cfRule>
    <cfRule type="cellIs" dxfId="166" priority="5" operator="equal">
      <formula>"OK"</formula>
    </cfRule>
  </conditionalFormatting>
  <conditionalFormatting sqref="C9">
    <cfRule type="expression" priority="3">
      <formula>"COUNT(13)"</formula>
    </cfRule>
  </conditionalFormatting>
  <conditionalFormatting sqref="T8:T27">
    <cfRule type="cellIs" dxfId="165" priority="1" operator="greaterThan">
      <formula>0</formula>
    </cfRule>
    <cfRule type="cellIs" dxfId="164" priority="2" operator="lessThan">
      <formula>0</formula>
    </cfRule>
  </conditionalFormatting>
  <pageMargins left="0.31496062992125984" right="0.31496062992125984" top="0.55118110236220474" bottom="0.35433070866141736" header="0.31496062992125984" footer="0.31496062992125984"/>
  <pageSetup paperSize="9"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7345" r:id="rId4" name="Group Box 1">
              <controlPr defaultSize="0" autoFill="0" autoPict="0">
                <anchor moveWithCells="1">
                  <from>
                    <xdr:col>9</xdr:col>
                    <xdr:colOff>47625</xdr:colOff>
                    <xdr:row>1</xdr:row>
                    <xdr:rowOff>0</xdr:rowOff>
                  </from>
                  <to>
                    <xdr:col>10</xdr:col>
                    <xdr:colOff>466725</xdr:colOff>
                    <xdr:row>2</xdr:row>
                    <xdr:rowOff>219075</xdr:rowOff>
                  </to>
                </anchor>
              </controlPr>
            </control>
          </mc:Choice>
        </mc:AlternateContent>
        <mc:AlternateContent xmlns:mc="http://schemas.openxmlformats.org/markup-compatibility/2006">
          <mc:Choice Requires="x14">
            <control shapeId="57346" r:id="rId5" name="Option Button 2">
              <controlPr defaultSize="0" autoFill="0" autoLine="0" autoPict="0">
                <anchor moveWithCells="1">
                  <from>
                    <xdr:col>9</xdr:col>
                    <xdr:colOff>171450</xdr:colOff>
                    <xdr:row>1</xdr:row>
                    <xdr:rowOff>104775</xdr:rowOff>
                  </from>
                  <to>
                    <xdr:col>9</xdr:col>
                    <xdr:colOff>762000</xdr:colOff>
                    <xdr:row>2</xdr:row>
                    <xdr:rowOff>142875</xdr:rowOff>
                  </to>
                </anchor>
              </controlPr>
            </control>
          </mc:Choice>
        </mc:AlternateContent>
        <mc:AlternateContent xmlns:mc="http://schemas.openxmlformats.org/markup-compatibility/2006">
          <mc:Choice Requires="x14">
            <control shapeId="57347" r:id="rId6" name="Option Button 3">
              <controlPr defaultSize="0" autoFill="0" autoLine="0" autoPict="0">
                <anchor moveWithCells="1">
                  <from>
                    <xdr:col>9</xdr:col>
                    <xdr:colOff>866775</xdr:colOff>
                    <xdr:row>1</xdr:row>
                    <xdr:rowOff>114300</xdr:rowOff>
                  </from>
                  <to>
                    <xdr:col>10</xdr:col>
                    <xdr:colOff>371475</xdr:colOff>
                    <xdr:row>2</xdr:row>
                    <xdr:rowOff>152400</xdr:rowOff>
                  </to>
                </anchor>
              </controlPr>
            </control>
          </mc:Choice>
        </mc:AlternateContent>
        <mc:AlternateContent xmlns:mc="http://schemas.openxmlformats.org/markup-compatibility/2006">
          <mc:Choice Requires="x14">
            <control shapeId="57348" r:id="rId7" name="Group Box 4">
              <controlPr defaultSize="0" autoFill="0" autoPict="0">
                <anchor moveWithCells="1">
                  <from>
                    <xdr:col>18</xdr:col>
                    <xdr:colOff>66675</xdr:colOff>
                    <xdr:row>0</xdr:row>
                    <xdr:rowOff>152400</xdr:rowOff>
                  </from>
                  <to>
                    <xdr:col>22</xdr:col>
                    <xdr:colOff>1190625</xdr:colOff>
                    <xdr:row>3</xdr:row>
                    <xdr:rowOff>47625</xdr:rowOff>
                  </to>
                </anchor>
              </controlPr>
            </control>
          </mc:Choice>
        </mc:AlternateContent>
        <mc:AlternateContent xmlns:mc="http://schemas.openxmlformats.org/markup-compatibility/2006">
          <mc:Choice Requires="x14">
            <control shapeId="57349" r:id="rId8" name="Option Button 5">
              <controlPr defaultSize="0" autoFill="0" autoLine="0" autoPict="0">
                <anchor moveWithCells="1">
                  <from>
                    <xdr:col>18</xdr:col>
                    <xdr:colOff>133350</xdr:colOff>
                    <xdr:row>1</xdr:row>
                    <xdr:rowOff>76200</xdr:rowOff>
                  </from>
                  <to>
                    <xdr:col>18</xdr:col>
                    <xdr:colOff>1000125</xdr:colOff>
                    <xdr:row>2</xdr:row>
                    <xdr:rowOff>114300</xdr:rowOff>
                  </to>
                </anchor>
              </controlPr>
            </control>
          </mc:Choice>
        </mc:AlternateContent>
        <mc:AlternateContent xmlns:mc="http://schemas.openxmlformats.org/markup-compatibility/2006">
          <mc:Choice Requires="x14">
            <control shapeId="57350" r:id="rId9" name="Option Button 6">
              <controlPr defaultSize="0" autoFill="0" autoLine="0" autoPict="0">
                <anchor moveWithCells="1">
                  <from>
                    <xdr:col>18</xdr:col>
                    <xdr:colOff>1114425</xdr:colOff>
                    <xdr:row>1</xdr:row>
                    <xdr:rowOff>76200</xdr:rowOff>
                  </from>
                  <to>
                    <xdr:col>19</xdr:col>
                    <xdr:colOff>666750</xdr:colOff>
                    <xdr:row>2</xdr:row>
                    <xdr:rowOff>114300</xdr:rowOff>
                  </to>
                </anchor>
              </controlPr>
            </control>
          </mc:Choice>
        </mc:AlternateContent>
        <mc:AlternateContent xmlns:mc="http://schemas.openxmlformats.org/markup-compatibility/2006">
          <mc:Choice Requires="x14">
            <control shapeId="57351" r:id="rId10" name="Option Button 7">
              <controlPr defaultSize="0" autoFill="0" autoLine="0" autoPict="0">
                <anchor moveWithCells="1">
                  <from>
                    <xdr:col>20</xdr:col>
                    <xdr:colOff>57150</xdr:colOff>
                    <xdr:row>1</xdr:row>
                    <xdr:rowOff>76200</xdr:rowOff>
                  </from>
                  <to>
                    <xdr:col>21</xdr:col>
                    <xdr:colOff>238125</xdr:colOff>
                    <xdr:row>2</xdr:row>
                    <xdr:rowOff>114300</xdr:rowOff>
                  </to>
                </anchor>
              </controlPr>
            </control>
          </mc:Choice>
        </mc:AlternateContent>
        <mc:AlternateContent xmlns:mc="http://schemas.openxmlformats.org/markup-compatibility/2006">
          <mc:Choice Requires="x14">
            <control shapeId="57352" r:id="rId11" name="Option Button 8">
              <controlPr defaultSize="0" autoFill="0" autoLine="0" autoPict="0">
                <anchor moveWithCells="1">
                  <from>
                    <xdr:col>21</xdr:col>
                    <xdr:colOff>390525</xdr:colOff>
                    <xdr:row>1</xdr:row>
                    <xdr:rowOff>76200</xdr:rowOff>
                  </from>
                  <to>
                    <xdr:col>22</xdr:col>
                    <xdr:colOff>114300</xdr:colOff>
                    <xdr:row>2</xdr:row>
                    <xdr:rowOff>114300</xdr:rowOff>
                  </to>
                </anchor>
              </controlPr>
            </control>
          </mc:Choice>
        </mc:AlternateContent>
        <mc:AlternateContent xmlns:mc="http://schemas.openxmlformats.org/markup-compatibility/2006">
          <mc:Choice Requires="x14">
            <control shapeId="57353" r:id="rId12" name="Option Button 9">
              <controlPr defaultSize="0" autoFill="0" autoLine="0" autoPict="0">
                <anchor moveWithCells="1">
                  <from>
                    <xdr:col>22</xdr:col>
                    <xdr:colOff>209550</xdr:colOff>
                    <xdr:row>1</xdr:row>
                    <xdr:rowOff>76200</xdr:rowOff>
                  </from>
                  <to>
                    <xdr:col>22</xdr:col>
                    <xdr:colOff>1076325</xdr:colOff>
                    <xdr:row>2</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L34"/>
  <sheetViews>
    <sheetView showGridLines="0" workbookViewId="0">
      <selection activeCell="B8" sqref="B8"/>
    </sheetView>
  </sheetViews>
  <sheetFormatPr defaultRowHeight="13.5" x14ac:dyDescent="0.15"/>
  <cols>
    <col min="1" max="1" width="4.75" bestFit="1" customWidth="1"/>
    <col min="3" max="3" width="15.5" customWidth="1"/>
    <col min="4" max="4" width="7.875" customWidth="1"/>
    <col min="5" max="5" width="9.375" customWidth="1"/>
    <col min="6" max="7" width="11.5" customWidth="1"/>
    <col min="8" max="8" width="4.75" customWidth="1"/>
    <col min="9" max="9" width="12.375" customWidth="1"/>
    <col min="10" max="12" width="14.25" customWidth="1"/>
    <col min="13" max="13" width="7.5" customWidth="1"/>
    <col min="14" max="14" width="10.125" bestFit="1" customWidth="1"/>
    <col min="15" max="15" width="11" bestFit="1" customWidth="1"/>
    <col min="16" max="16" width="10.125" bestFit="1" customWidth="1"/>
    <col min="17" max="17" width="12.75" customWidth="1"/>
    <col min="19" max="19" width="17.25" customWidth="1"/>
    <col min="20" max="20" width="10.125" bestFit="1" customWidth="1"/>
    <col min="22" max="22" width="15" customWidth="1"/>
    <col min="23" max="23" width="28.375" customWidth="1"/>
    <col min="25" max="26" width="21.875" customWidth="1"/>
    <col min="30" max="30" width="11.625" bestFit="1" customWidth="1"/>
    <col min="31" max="31" width="16.125" bestFit="1" customWidth="1"/>
    <col min="33" max="33" width="10.5" bestFit="1" customWidth="1"/>
    <col min="35" max="35" width="9.75" bestFit="1" customWidth="1"/>
    <col min="38" max="38" width="12.5" bestFit="1" customWidth="1"/>
  </cols>
  <sheetData>
    <row r="1" spans="1:38" ht="27" x14ac:dyDescent="0.15">
      <c r="A1" s="297" t="s">
        <v>553</v>
      </c>
      <c r="B1" s="297"/>
      <c r="C1" s="297"/>
      <c r="D1" s="297"/>
      <c r="E1" s="297"/>
      <c r="F1" s="297"/>
      <c r="G1" s="297"/>
      <c r="H1" s="297"/>
      <c r="I1" s="297"/>
    </row>
    <row r="2" spans="1:38" x14ac:dyDescent="0.15">
      <c r="A2" s="101" t="s">
        <v>517</v>
      </c>
      <c r="P2" s="293" t="s">
        <v>531</v>
      </c>
      <c r="Q2" s="293"/>
    </row>
    <row r="3" spans="1:38" ht="20.25" customHeight="1" x14ac:dyDescent="0.15">
      <c r="A3" s="286" t="s">
        <v>518</v>
      </c>
      <c r="B3" s="286"/>
      <c r="C3" s="183" t="str">
        <f>기본입력사항!$B$3</f>
        <v>조세실</v>
      </c>
      <c r="D3" s="208" t="s">
        <v>519</v>
      </c>
      <c r="E3" s="307" t="str">
        <f>기본입력사항!$D$3</f>
        <v>주황규</v>
      </c>
      <c r="F3" s="307"/>
      <c r="G3" s="208" t="s">
        <v>520</v>
      </c>
      <c r="H3" s="308">
        <f>G8</f>
        <v>44255</v>
      </c>
      <c r="I3" s="308"/>
      <c r="N3" s="159">
        <v>1</v>
      </c>
      <c r="P3" s="181">
        <f>IF(10-MOD(MID(C4,1,1)*1+MID(C4,2,1)*3+MID(C4,3,1)*7+MID(C4,4,1)*1+MID(C4,5,1)*3+MID(C4,6,1)*7+MID(C4,7,1)*1+MID(C4,8,1)*3+INT((MID(C4,9,1)*5)/10)+MOD(MID(C4,9,1)*5,10),10)=10,0,10-MOD(MID(C4,1,1)*1+MID(C4,2,1)*3+MID(C4,3,1)*7+MID(C4,4,1)*1+MID(C4,5,1)*3+MID(C4,6,1)*7+MID(C4,7,1)*1+MID(C4,8,1)*3+INT((MID(C4,9,1)*5)/10)+MOD(MID(C4,9,1)*5,10),10))</f>
        <v>7</v>
      </c>
      <c r="Q3" s="203" t="str">
        <f>IF(INT(MID(C4,10,1))=P3,"OK","사업자오류")</f>
        <v>OK</v>
      </c>
      <c r="R3" s="181">
        <v>1</v>
      </c>
    </row>
    <row r="4" spans="1:38" ht="20.25" customHeight="1" x14ac:dyDescent="0.15">
      <c r="A4" s="284" t="s">
        <v>112</v>
      </c>
      <c r="B4" s="303"/>
      <c r="C4" s="182">
        <f>기본입력사항!$B$4</f>
        <v>3128512347</v>
      </c>
      <c r="D4" s="186" t="s">
        <v>530</v>
      </c>
      <c r="E4" s="304" t="str">
        <f>기본입력사항!$D$4</f>
        <v>충남 천안시 서북구 오성로 103,6층 두정동 청풍프라자</v>
      </c>
      <c r="F4" s="305"/>
      <c r="G4" s="305"/>
      <c r="H4" s="305"/>
      <c r="I4" s="305"/>
      <c r="J4" s="305"/>
      <c r="K4" s="305"/>
      <c r="L4" s="305"/>
      <c r="M4" s="306"/>
    </row>
    <row r="5" spans="1:38" x14ac:dyDescent="0.15">
      <c r="I5" s="238" t="s">
        <v>601</v>
      </c>
    </row>
    <row r="6" spans="1:38" ht="18" customHeight="1" x14ac:dyDescent="0.15">
      <c r="A6" s="286" t="s">
        <v>509</v>
      </c>
      <c r="B6" s="286" t="s">
        <v>510</v>
      </c>
      <c r="C6" s="286" t="s">
        <v>76</v>
      </c>
      <c r="D6" s="286" t="s">
        <v>213</v>
      </c>
      <c r="E6" s="286"/>
      <c r="F6" s="282" t="s">
        <v>516</v>
      </c>
      <c r="G6" s="282" t="s">
        <v>515</v>
      </c>
      <c r="H6" s="282" t="s">
        <v>528</v>
      </c>
      <c r="I6" s="286" t="s">
        <v>399</v>
      </c>
      <c r="J6" s="296" t="s">
        <v>527</v>
      </c>
      <c r="K6" s="209" t="s">
        <v>565</v>
      </c>
      <c r="L6" s="301" t="s">
        <v>566</v>
      </c>
      <c r="M6" s="208" t="s">
        <v>512</v>
      </c>
      <c r="N6" s="286" t="s">
        <v>404</v>
      </c>
      <c r="O6" s="286" t="s">
        <v>405</v>
      </c>
      <c r="P6" s="286" t="s">
        <v>513</v>
      </c>
      <c r="Q6" s="286" t="s">
        <v>514</v>
      </c>
      <c r="S6" s="292" t="s">
        <v>521</v>
      </c>
      <c r="T6" s="298" t="s">
        <v>406</v>
      </c>
      <c r="V6" s="204" t="s">
        <v>554</v>
      </c>
      <c r="W6" s="204" t="s">
        <v>554</v>
      </c>
      <c r="X6" s="279" t="s">
        <v>526</v>
      </c>
      <c r="Y6" s="280" t="s">
        <v>508</v>
      </c>
      <c r="AA6" s="170" t="s">
        <v>507</v>
      </c>
      <c r="AB6" s="170"/>
      <c r="AC6" s="170"/>
      <c r="AD6" s="170"/>
      <c r="AE6" s="170"/>
      <c r="AF6" s="170"/>
      <c r="AG6" s="170"/>
      <c r="AH6" s="170"/>
      <c r="AI6" s="170"/>
      <c r="AJ6" s="170"/>
      <c r="AK6" s="170"/>
      <c r="AL6" s="170"/>
    </row>
    <row r="7" spans="1:38" s="175" customFormat="1" ht="18" customHeight="1" x14ac:dyDescent="0.15">
      <c r="A7" s="286"/>
      <c r="B7" s="286"/>
      <c r="C7" s="286"/>
      <c r="D7" s="208" t="s">
        <v>567</v>
      </c>
      <c r="E7" s="208" t="s">
        <v>511</v>
      </c>
      <c r="F7" s="283"/>
      <c r="G7" s="283"/>
      <c r="H7" s="283"/>
      <c r="I7" s="286"/>
      <c r="J7" s="286"/>
      <c r="K7" s="214">
        <v>0.6</v>
      </c>
      <c r="L7" s="302"/>
      <c r="M7" s="179">
        <v>0.2</v>
      </c>
      <c r="N7" s="286"/>
      <c r="O7" s="286"/>
      <c r="P7" s="286"/>
      <c r="Q7" s="286"/>
      <c r="S7" s="293"/>
      <c r="T7" s="299"/>
      <c r="V7" s="205" t="s">
        <v>525</v>
      </c>
      <c r="W7" s="205" t="s">
        <v>524</v>
      </c>
      <c r="X7" s="280"/>
      <c r="Y7" s="280"/>
      <c r="Z7"/>
      <c r="AA7" s="171" t="s">
        <v>448</v>
      </c>
      <c r="AB7" s="171" t="s">
        <v>449</v>
      </c>
      <c r="AC7" s="171" t="s">
        <v>450</v>
      </c>
      <c r="AD7" s="171" t="s">
        <v>451</v>
      </c>
      <c r="AE7" s="171" t="s">
        <v>452</v>
      </c>
      <c r="AF7" s="171" t="s">
        <v>453</v>
      </c>
      <c r="AG7" s="171" t="s">
        <v>454</v>
      </c>
      <c r="AH7" s="171" t="s">
        <v>455</v>
      </c>
      <c r="AI7" s="171" t="s">
        <v>456</v>
      </c>
      <c r="AJ7" s="171" t="s">
        <v>457</v>
      </c>
      <c r="AK7" s="171" t="s">
        <v>458</v>
      </c>
      <c r="AL7" s="171" t="s">
        <v>459</v>
      </c>
    </row>
    <row r="8" spans="1:38" ht="23.25" customHeight="1" x14ac:dyDescent="0.15">
      <c r="A8" s="206">
        <v>1</v>
      </c>
      <c r="B8" s="183"/>
      <c r="C8" s="184"/>
      <c r="D8" s="183">
        <v>76</v>
      </c>
      <c r="E8" s="198" t="str">
        <f t="shared" ref="E8:E27" si="0">IF(D8="","",VLOOKUP(D8,종목,2))</f>
        <v>계약의 위약 또는 해약으로 인하여 받는 위약금과 배상금 중 주택입주지체상금(이하 "주택입주지체상금"이라고 함)</v>
      </c>
      <c r="F8" s="188">
        <v>44228</v>
      </c>
      <c r="G8" s="189">
        <f>IF(F8="","",CHOOSE(R3,EOMONTH(F8,0),EOMONTH(F8,0)+5,EOMONTH(F8,0)+10,EOMONTH(F8,0)+15,EOMONTH(F8,0)+20))</f>
        <v>44255</v>
      </c>
      <c r="H8" s="199" t="str">
        <f>TEXT(G8,"aaa")</f>
        <v>일</v>
      </c>
      <c r="I8" s="191"/>
      <c r="J8" s="192">
        <f t="shared" ref="J8:J27" si="1">IF(OR($N$3=1,I8&lt;=250000),I8,TRUNC(I8/91.2%,-1))</f>
        <v>0</v>
      </c>
      <c r="K8" s="192">
        <f>J8*$K$7</f>
        <v>0</v>
      </c>
      <c r="L8" s="192">
        <f>J8-K8</f>
        <v>0</v>
      </c>
      <c r="M8" s="193">
        <f>IF(L8&lt;=50000,0%,$M$7)</f>
        <v>0</v>
      </c>
      <c r="N8" s="194">
        <f>IF(J8&gt;250000,TRUNC(L8*M8,-1),0)</f>
        <v>0</v>
      </c>
      <c r="O8" s="194">
        <f>TRUNC(N8*10%,-1)</f>
        <v>0</v>
      </c>
      <c r="P8" s="195">
        <f>SUM(N8:O8)</f>
        <v>0</v>
      </c>
      <c r="Q8" s="195">
        <f>J8-P8</f>
        <v>0</v>
      </c>
      <c r="S8" s="178">
        <f t="shared" ref="S8:S27" si="2">IF($N$3=2,J8-(Q8-I8),0)</f>
        <v>0</v>
      </c>
      <c r="T8" s="217">
        <f t="shared" ref="T8:T27" si="3">IF($N$3=2,S8-J8,0)</f>
        <v>0</v>
      </c>
      <c r="V8" s="123"/>
      <c r="W8" s="123"/>
      <c r="X8" s="123"/>
      <c r="Y8" s="123"/>
      <c r="AA8" s="172" t="e">
        <f>IF(LEN(CLEAN(C8))=10,IF(AND(VALUE(MID(C8,4,1))&gt;=1,VALUE(MID(C8,4,1))&lt;=4),MOD(11-MOD(0*2+0*3+0*4+MID(C8,1,1)*5+MID(C8,2,1)*6+MID(C8,3,1)*7+MID(C8,4,1)*8+MID(C8,5,1)*9+MID(C8,6,1)*2+MID(C8,7,1)*3+MID(C8,8,1)*4+MID(C8,9,1)*5,11),10),IF(AND(VALUE(MID(C8,4,1))&gt;=5,VALUE(MID(C8,4,1))&lt;=8),MOD(11-MOD(0*2+0*3+0*4+MID(C8,1,1)*5+MID(C8,2,1)*6+MID(C8,3,1)*7+MID(C8,4,1)*8+MID(C8,5,1)*9+MID(C8,6,1)*2+MID(C8,7,1)*3+MID(C8,8,1)*4+MID(C8,9,1)*5,11),10),"오류")),IF(LEN(CLEAN(C8))=11,IF(AND(VALUE(MID(C8,5,1))&gt;=1,VALUE(MID(C8,5,1))&lt;=4),MOD(11-MOD(0*2+0*3+MID(C8,1,1)*4+MID(C8,2,1)*5+MID(C8,3,1)*6+MID(C8,4,1)*7+MID(C8,5,1)*8+MID(C8,6,1)*9+MID(C8,7,1)*2+MID(C8,8,1)*3+MID(C8,9,1)*4+MID(C8,10,1)*5,11),10),IF(AND(VALUE(MID(C8,5,1))&gt;=5,VALUE(MID(C8,5,1))&lt;=8),MOD(11-MOD(0*2+0*3+MID(C8,1,1)*4+MID(C8,2,1)*5+MID(C8,3,1)*6+MID(C8,4,1)*7+MID(C8,5,1)*8+MID(C8,6,1)*9+MID(C8,7,1)*2+MID(C8,8,1)*3+MID(C8,9,1)*4+MID(C8,10,1)*5,11),10),"오류")),IF(LEN(CLEAN(C8))=12,IF(AND(VALUE(MID(C8,6,1))&gt;=1,VALUE(MID(C8,6,1))&lt;=4),MOD(11-MOD(0*2+MID(C8,1,1)*3+MID(C8,2,1)*4+MID(C8,3,1)*5+MID(C8,4,1)*6+MID(C8,5,1)*7+MID(C8,6,1)*8+MID(C8,7,1)*9+MID(C8,8,1)*2+MID(C8,9,1)*3+MID(C8,10,1)*4+MID(C8,11,1)*5,11),10),IF(AND(VALUE(MID(C8,7,1))&gt;=5,VALUE(MID(C8,7,1))&lt;=8),MOD(11-MOD(0*2+MID(C8,1,1)*3+MID(C8,2,1)*4+MID(C8,3,1)*5+MID(C8,4,1)*6+MID(C8,5,1)*7+MID(C8,6,1)*8+MID(C8,7,1)*9+MID(C8,8,1)*2+MID(C8,9,1)*3+MID(C8,10,1)*4+MID(C8,11,1)*5,11),10),"오류")),IF(AND(VALUE(MID(C8,7,1))&gt;=1,VALUE(MID(C8,7,1))&lt;=4),MOD(11-MOD(MID(C8,1,1)*2+MID(C8,2,1)*3+MID(C8,3,1)*4+MID(C8,4,1)*5+MID(C8,5,1)*6+MID(C8,6,1)*7+MID(C8,7,1)*8+MID(C8,8,1)*9+MID(C8,9,1)*2+MID(C8,10,1)*3+MID(C8,11,1)*4+MID(C8,12,1)*5,11),10),IF(AND(VALUE(MID(C8,7,1))&gt;=5,VALUE(MID(C8,7,1))&lt;=8),IF(LEN(CLEAN(C8))=12,MOD(MOD(11-MOD(0*2+MID(C8,1,1)*3+MID(C8,2,1)*4+MID(C8,3,1)*5+MID(C8,4,1)*6+MID(C8,5,1)*7+MID(C8,6,1)*8+MID(C8,7,1)*9+MID(C8,8,1)*2+MID(C8,9,1)*3+MID(C8,10,1)*4+MID(C8,11,1)*5,11),10)+2,10),MOD(MOD(11-MOD(MID(C8,1,1)*2+MID(C8,2,1)*3+MID(C8,3,1)*4+MID(C8,4,1)*5+MID(C8,5,1)*6+MID(C8,6,1)*7+MID(C8,7,1)*8+MID(C8,8,1)*9+MID(C8,9,1)*2+MID(C8,10,1)*3+MID(C8,11,1)*4+MID(C8,12,1)*5,11),10)+2,10)))))))</f>
        <v>#VALUE!</v>
      </c>
      <c r="AB8" s="172" t="e">
        <f>IF(INT(RIGHT(C8,1))=AA8,"OK","주민오류")</f>
        <v>#VALUE!</v>
      </c>
      <c r="AC8" s="173" t="e">
        <f ca="1">DATEDIF(IF(OR(MID(C8,LEN(CLEAN(C8))-6,1)&lt;="2",MID(C8,LEN(CLEAN(C8))-6,1)="5",MID(C8,LEN(CLEAN(C8))-6,1)="6"),DATE(MID(C8,1,2),MID(C8,3,2),MID(C8,5,2)),CHOOSE(14-LEN(CLEAN(C8)), DATE(MID(C8,1,2)+100,MID(C8,3,2),MID(C8,5,2)), DATE(MID(C8,1,1)+100,MID(C8,2,2),MID(C8,4,2)),DATE(2000,MID(C8,1,2),MID(C8,3,2)),DATE(2000,MID(C8,1,1),MID(C8,2,2)))),TODAY(),"y")</f>
        <v>#VALUE!</v>
      </c>
      <c r="AD8" s="174">
        <f ca="1">TODAY()</f>
        <v>44387</v>
      </c>
      <c r="AE8" s="173" t="e">
        <f ca="1">DATEDIF(IF(OR(MID(C8,LEN(CLEAN(C8))-6,1)&lt;="2",MID(C8,LEN(CLEAN(C8))-6,1)="5",MID(C8,LEN(CLEAN(C8))-6,1)="6"),DATE(MID(C8,1,2),MID(C8,3,2),MID(C8,5,2)),CHOOSE(14-LEN(CLEAN(C8)), DATE(MID(C8,1,2)+100,MID(C8,3,2),MID(C8,5,2)), DATE(MID(C8,1,1)+100,MID(C8,2,2),MID(C8,4,2)),DATE(2000,MID(C8,1,2),MID(C8,3,2)),DATE(2000,MID(C8,1,1),MID(C8,2,2)))),AD8,"y")</f>
        <v>#VALUE!</v>
      </c>
      <c r="AF8" s="172" t="e">
        <f>CHOOSE(14-LEN(CLEAN(C8)),CHOOSE(MID(C8,7,1),"남","여","남","여","남","여","남","여","남","여"),CHOOSE(MID(C8,6,1),"남","여","남","여","남","여","남","여","남","여"),CHOOSE(MID(C8,5,1),"남","여","남","여","남","여","남","여","남","여"),CHOOSE(MID(C8,4,1),"남","여","남","여","남","여","남","여","남","여"),CHOOSE(MID(C8,3,1),"남","여","남","여","남","여","남","여","남","여"))</f>
        <v>#VALUE!</v>
      </c>
      <c r="AG8" s="172" t="e">
        <f>CHOOSE(14-LEN(CLEAN(C8)),MID(C8,7,1),MID(C8,6,1),MID(C8,5,1),MID(C8,4,1))</f>
        <v>#VALUE!</v>
      </c>
      <c r="AH8" s="172" t="e">
        <f>CHOOSE(AG8,"내국인","내국인","내국인","내국인","외국인","외국인","외국인","외국인")</f>
        <v>#VALUE!</v>
      </c>
      <c r="AI8" s="172" t="e">
        <f>IF(AH8="외국인","고용허가체크","")</f>
        <v>#VALUE!</v>
      </c>
      <c r="AJ8" s="172" t="e">
        <f>IF(LEN(CLEAN(C8))=12,MOD(MID(C8,7,1)*10+MID(C8,8,1),2),MOD(MID(C8,8,1)*10+MID(C8,9,1),2))</f>
        <v>#VALUE!</v>
      </c>
      <c r="AK8" s="172" t="e">
        <f>IF(AJ8=0,"OK","")</f>
        <v>#VALUE!</v>
      </c>
      <c r="AL8" s="172">
        <f>LEN(CLEAN(C8))</f>
        <v>0</v>
      </c>
    </row>
    <row r="9" spans="1:38" ht="23.25" customHeight="1" x14ac:dyDescent="0.15">
      <c r="A9" s="206">
        <f>A8+1</f>
        <v>2</v>
      </c>
      <c r="B9" s="183"/>
      <c r="C9" s="184"/>
      <c r="D9" s="200" t="str">
        <f>IF(B9="","",$D$8)</f>
        <v/>
      </c>
      <c r="E9" s="198" t="str">
        <f t="shared" si="0"/>
        <v/>
      </c>
      <c r="F9" s="211" t="str">
        <f>IF(B9="","",$F$8)</f>
        <v/>
      </c>
      <c r="G9" s="190" t="str">
        <f>IF(B9="","",$G$8)</f>
        <v/>
      </c>
      <c r="H9" s="199" t="str">
        <f t="shared" ref="H9:H27" si="4">TEXT(G9,"aaa")</f>
        <v/>
      </c>
      <c r="I9" s="191"/>
      <c r="J9" s="192">
        <f t="shared" si="1"/>
        <v>0</v>
      </c>
      <c r="K9" s="192">
        <f t="shared" ref="K9:K27" si="5">J9*$K$7</f>
        <v>0</v>
      </c>
      <c r="L9" s="192">
        <f t="shared" ref="L9:L28" si="6">J9-K9</f>
        <v>0</v>
      </c>
      <c r="M9" s="193">
        <f t="shared" ref="M9:M27" si="7">IF(L9&lt;=50000,0%,$M$7)</f>
        <v>0</v>
      </c>
      <c r="N9" s="194">
        <f t="shared" ref="N9:N27" si="8">IF(J9&gt;250000,TRUNC(L9*M9,-1),0)</f>
        <v>0</v>
      </c>
      <c r="O9" s="194">
        <f t="shared" ref="O9:O27" si="9">TRUNC(N9*10%,-1)</f>
        <v>0</v>
      </c>
      <c r="P9" s="195">
        <f t="shared" ref="P9:P27" si="10">SUM(N9:O9)</f>
        <v>0</v>
      </c>
      <c r="Q9" s="195">
        <f t="shared" ref="Q9:Q27" si="11">J9-P9</f>
        <v>0</v>
      </c>
      <c r="S9" s="178">
        <f t="shared" si="2"/>
        <v>0</v>
      </c>
      <c r="T9" s="217">
        <f t="shared" si="3"/>
        <v>0</v>
      </c>
      <c r="V9" s="123"/>
      <c r="W9" s="123"/>
      <c r="X9" s="123"/>
      <c r="Y9" s="123"/>
      <c r="AA9" s="172" t="e">
        <f t="shared" ref="AA9:AA27" si="12">IF(LEN(CLEAN(C9))=10,IF(AND(VALUE(MID(C9,4,1))&gt;=1,VALUE(MID(C9,4,1))&lt;=4),MOD(11-MOD(0*2+0*3+0*4+MID(C9,1,1)*5+MID(C9,2,1)*6+MID(C9,3,1)*7+MID(C9,4,1)*8+MID(C9,5,1)*9+MID(C9,6,1)*2+MID(C9,7,1)*3+MID(C9,8,1)*4+MID(C9,9,1)*5,11),10),IF(AND(VALUE(MID(C9,4,1))&gt;=5,VALUE(MID(C9,4,1))&lt;=8),MOD(11-MOD(0*2+0*3+0*4+MID(C9,1,1)*5+MID(C9,2,1)*6+MID(C9,3,1)*7+MID(C9,4,1)*8+MID(C9,5,1)*9+MID(C9,6,1)*2+MID(C9,7,1)*3+MID(C9,8,1)*4+MID(C9,9,1)*5,11),10),"오류")),IF(LEN(CLEAN(C9))=11,IF(AND(VALUE(MID(C9,5,1))&gt;=1,VALUE(MID(C9,5,1))&lt;=4),MOD(11-MOD(0*2+0*3+MID(C9,1,1)*4+MID(C9,2,1)*5+MID(C9,3,1)*6+MID(C9,4,1)*7+MID(C9,5,1)*8+MID(C9,6,1)*9+MID(C9,7,1)*2+MID(C9,8,1)*3+MID(C9,9,1)*4+MID(C9,10,1)*5,11),10),IF(AND(VALUE(MID(C9,5,1))&gt;=5,VALUE(MID(C9,5,1))&lt;=8),MOD(11-MOD(0*2+0*3+MID(C9,1,1)*4+MID(C9,2,1)*5+MID(C9,3,1)*6+MID(C9,4,1)*7+MID(C9,5,1)*8+MID(C9,6,1)*9+MID(C9,7,1)*2+MID(C9,8,1)*3+MID(C9,9,1)*4+MID(C9,10,1)*5,11),10),"오류")),IF(LEN(CLEAN(C9))=12,IF(AND(VALUE(MID(C9,6,1))&gt;=1,VALUE(MID(C9,6,1))&lt;=4),MOD(11-MOD(0*2+MID(C9,1,1)*3+MID(C9,2,1)*4+MID(C9,3,1)*5+MID(C9,4,1)*6+MID(C9,5,1)*7+MID(C9,6,1)*8+MID(C9,7,1)*9+MID(C9,8,1)*2+MID(C9,9,1)*3+MID(C9,10,1)*4+MID(C9,11,1)*5,11),10),IF(AND(VALUE(MID(C9,7,1))&gt;=5,VALUE(MID(C9,7,1))&lt;=8),MOD(11-MOD(0*2+MID(C9,1,1)*3+MID(C9,2,1)*4+MID(C9,3,1)*5+MID(C9,4,1)*6+MID(C9,5,1)*7+MID(C9,6,1)*8+MID(C9,7,1)*9+MID(C9,8,1)*2+MID(C9,9,1)*3+MID(C9,10,1)*4+MID(C9,11,1)*5,11),10),"오류")),IF(AND(VALUE(MID(C9,7,1))&gt;=1,VALUE(MID(C9,7,1))&lt;=4),MOD(11-MOD(MID(C9,1,1)*2+MID(C9,2,1)*3+MID(C9,3,1)*4+MID(C9,4,1)*5+MID(C9,5,1)*6+MID(C9,6,1)*7+MID(C9,7,1)*8+MID(C9,8,1)*9+MID(C9,9,1)*2+MID(C9,10,1)*3+MID(C9,11,1)*4+MID(C9,12,1)*5,11),10),IF(AND(VALUE(MID(C9,7,1))&gt;=5,VALUE(MID(C9,7,1))&lt;=8),IF(LEN(CLEAN(C9))=12,MOD(MOD(11-MOD(0*2+MID(C9,1,1)*3+MID(C9,2,1)*4+MID(C9,3,1)*5+MID(C9,4,1)*6+MID(C9,5,1)*7+MID(C9,6,1)*8+MID(C9,7,1)*9+MID(C9,8,1)*2+MID(C9,9,1)*3+MID(C9,10,1)*4+MID(C9,11,1)*5,11),10)+2,10),MOD(MOD(11-MOD(MID(C9,1,1)*2+MID(C9,2,1)*3+MID(C9,3,1)*4+MID(C9,4,1)*5+MID(C9,5,1)*6+MID(C9,6,1)*7+MID(C9,7,1)*8+MID(C9,8,1)*9+MID(C9,9,1)*2+MID(C9,10,1)*3+MID(C9,11,1)*4+MID(C9,12,1)*5,11),10)+2,10)))))))</f>
        <v>#VALUE!</v>
      </c>
      <c r="AB9" s="172" t="e">
        <f t="shared" ref="AB9:AB27" si="13">IF(INT(RIGHT(C9,1))=AA9,"OK","주민오류")</f>
        <v>#VALUE!</v>
      </c>
      <c r="AC9" s="173" t="e">
        <f t="shared" ref="AC9:AC27" ca="1" si="14">DATEDIF(IF(OR(MID(C9,LEN(CLEAN(C9))-6,1)&lt;="2",MID(C9,LEN(CLEAN(C9))-6,1)="5",MID(C9,LEN(CLEAN(C9))-6,1)="6"),DATE(MID(C9,1,2),MID(C9,3,2),MID(C9,5,2)),CHOOSE(14-LEN(CLEAN(C9)), DATE(MID(C9,1,2)+100,MID(C9,3,2),MID(C9,5,2)), DATE(MID(C9,1,1)+100,MID(C9,2,2),MID(C9,4,2)),DATE(2000,MID(C9,1,2),MID(C9,3,2)),DATE(2000,MID(C9,1,1),MID(C9,2,2)))),TODAY(),"y")</f>
        <v>#VALUE!</v>
      </c>
      <c r="AD9" s="174">
        <f t="shared" ref="AD9:AD27" ca="1" si="15">TODAY()</f>
        <v>44387</v>
      </c>
      <c r="AE9" s="173" t="e">
        <f t="shared" ref="AE9:AE27" ca="1" si="16">DATEDIF(IF(OR(MID(C9,LEN(CLEAN(C9))-6,1)&lt;="2",MID(C9,LEN(CLEAN(C9))-6,1)="5",MID(C9,LEN(CLEAN(C9))-6,1)="6"),DATE(MID(C9,1,2),MID(C9,3,2),MID(C9,5,2)),CHOOSE(14-LEN(CLEAN(C9)), DATE(MID(C9,1,2)+100,MID(C9,3,2),MID(C9,5,2)), DATE(MID(C9,1,1)+100,MID(C9,2,2),MID(C9,4,2)),DATE(2000,MID(C9,1,2),MID(C9,3,2)),DATE(2000,MID(C9,1,1),MID(C9,2,2)))),AD9,"y")</f>
        <v>#VALUE!</v>
      </c>
      <c r="AF9" s="172" t="e">
        <f t="shared" ref="AF9:AF27" si="17">CHOOSE(14-LEN(CLEAN(C9)),CHOOSE(MID(C9,7,1),"남","여","남","여","남","여","남","여","남","여"),CHOOSE(MID(C9,6,1),"남","여","남","여","남","여","남","여","남","여"),CHOOSE(MID(C9,5,1),"남","여","남","여","남","여","남","여","남","여"),CHOOSE(MID(C9,4,1),"남","여","남","여","남","여","남","여","남","여"),CHOOSE(MID(C9,3,1),"남","여","남","여","남","여","남","여","남","여"))</f>
        <v>#VALUE!</v>
      </c>
      <c r="AG9" s="172" t="e">
        <f t="shared" ref="AG9:AG27" si="18">CHOOSE(14-LEN(CLEAN(C9)),MID(C9,7,1),MID(C9,6,1),MID(C9,5,1),MID(C9,4,1))</f>
        <v>#VALUE!</v>
      </c>
      <c r="AH9" s="172" t="e">
        <f t="shared" ref="AH9:AH27" si="19">CHOOSE(AG9,"내국인","내국인","내국인","내국인","외국인","외국인","외국인","외국인")</f>
        <v>#VALUE!</v>
      </c>
      <c r="AI9" s="172" t="e">
        <f t="shared" ref="AI9:AI27" si="20">IF(AH9="외국인","고용허가체크","")</f>
        <v>#VALUE!</v>
      </c>
      <c r="AJ9" s="172" t="e">
        <f t="shared" ref="AJ9:AJ27" si="21">IF(LEN(CLEAN(C9))=12,MOD(MID(C9,7,1)*10+MID(C9,8,1),2),MOD(MID(C9,8,1)*10+MID(C9,9,1),2))</f>
        <v>#VALUE!</v>
      </c>
      <c r="AK9" s="172" t="e">
        <f t="shared" ref="AK9:AK27" si="22">IF(AJ9=0,"OK","")</f>
        <v>#VALUE!</v>
      </c>
      <c r="AL9" s="172">
        <f t="shared" ref="AL9:AL27" si="23">LEN(CLEAN(C9))</f>
        <v>0</v>
      </c>
    </row>
    <row r="10" spans="1:38" ht="23.25" customHeight="1" x14ac:dyDescent="0.15">
      <c r="A10" s="206">
        <f t="shared" ref="A10:A27" si="24">A9+1</f>
        <v>3</v>
      </c>
      <c r="B10" s="183"/>
      <c r="C10" s="184"/>
      <c r="D10" s="200" t="str">
        <f t="shared" ref="D10:D27" si="25">IF(B10="","",$D$8)</f>
        <v/>
      </c>
      <c r="E10" s="198" t="str">
        <f t="shared" si="0"/>
        <v/>
      </c>
      <c r="F10" s="211" t="str">
        <f t="shared" ref="F10:F27" si="26">IF(B10="","",$F$8)</f>
        <v/>
      </c>
      <c r="G10" s="190" t="str">
        <f t="shared" ref="G10:G27" si="27">IF(B10="","",$G$8)</f>
        <v/>
      </c>
      <c r="H10" s="199" t="str">
        <f t="shared" si="4"/>
        <v/>
      </c>
      <c r="I10" s="191"/>
      <c r="J10" s="192">
        <f t="shared" si="1"/>
        <v>0</v>
      </c>
      <c r="K10" s="192">
        <f t="shared" si="5"/>
        <v>0</v>
      </c>
      <c r="L10" s="192">
        <f t="shared" si="6"/>
        <v>0</v>
      </c>
      <c r="M10" s="193">
        <f t="shared" si="7"/>
        <v>0</v>
      </c>
      <c r="N10" s="194">
        <f t="shared" si="8"/>
        <v>0</v>
      </c>
      <c r="O10" s="194">
        <f t="shared" si="9"/>
        <v>0</v>
      </c>
      <c r="P10" s="195">
        <f t="shared" si="10"/>
        <v>0</v>
      </c>
      <c r="Q10" s="195">
        <f t="shared" si="11"/>
        <v>0</v>
      </c>
      <c r="S10" s="178">
        <f t="shared" si="2"/>
        <v>0</v>
      </c>
      <c r="T10" s="217">
        <f t="shared" si="3"/>
        <v>0</v>
      </c>
      <c r="V10" s="123"/>
      <c r="W10" s="123"/>
      <c r="X10" s="123"/>
      <c r="Y10" s="123"/>
      <c r="AA10" s="172" t="e">
        <f t="shared" si="12"/>
        <v>#VALUE!</v>
      </c>
      <c r="AB10" s="172" t="e">
        <f t="shared" si="13"/>
        <v>#VALUE!</v>
      </c>
      <c r="AC10" s="173" t="e">
        <f t="shared" ca="1" si="14"/>
        <v>#VALUE!</v>
      </c>
      <c r="AD10" s="174">
        <f t="shared" ca="1" si="15"/>
        <v>44387</v>
      </c>
      <c r="AE10" s="173" t="e">
        <f t="shared" ca="1" si="16"/>
        <v>#VALUE!</v>
      </c>
      <c r="AF10" s="172" t="e">
        <f t="shared" si="17"/>
        <v>#VALUE!</v>
      </c>
      <c r="AG10" s="172" t="e">
        <f t="shared" si="18"/>
        <v>#VALUE!</v>
      </c>
      <c r="AH10" s="172" t="e">
        <f t="shared" si="19"/>
        <v>#VALUE!</v>
      </c>
      <c r="AI10" s="172" t="e">
        <f t="shared" si="20"/>
        <v>#VALUE!</v>
      </c>
      <c r="AJ10" s="172" t="e">
        <f t="shared" si="21"/>
        <v>#VALUE!</v>
      </c>
      <c r="AK10" s="172" t="e">
        <f t="shared" si="22"/>
        <v>#VALUE!</v>
      </c>
      <c r="AL10" s="172">
        <f t="shared" si="23"/>
        <v>0</v>
      </c>
    </row>
    <row r="11" spans="1:38" ht="23.25" customHeight="1" x14ac:dyDescent="0.15">
      <c r="A11" s="206">
        <f t="shared" si="24"/>
        <v>4</v>
      </c>
      <c r="B11" s="183"/>
      <c r="C11" s="184"/>
      <c r="D11" s="200" t="str">
        <f t="shared" si="25"/>
        <v/>
      </c>
      <c r="E11" s="198" t="str">
        <f t="shared" si="0"/>
        <v/>
      </c>
      <c r="F11" s="211" t="str">
        <f t="shared" si="26"/>
        <v/>
      </c>
      <c r="G11" s="190" t="str">
        <f t="shared" si="27"/>
        <v/>
      </c>
      <c r="H11" s="199" t="str">
        <f t="shared" si="4"/>
        <v/>
      </c>
      <c r="I11" s="191"/>
      <c r="J11" s="192">
        <f t="shared" si="1"/>
        <v>0</v>
      </c>
      <c r="K11" s="192">
        <f t="shared" si="5"/>
        <v>0</v>
      </c>
      <c r="L11" s="192">
        <f t="shared" si="6"/>
        <v>0</v>
      </c>
      <c r="M11" s="193">
        <f t="shared" si="7"/>
        <v>0</v>
      </c>
      <c r="N11" s="194">
        <f t="shared" si="8"/>
        <v>0</v>
      </c>
      <c r="O11" s="194">
        <f t="shared" si="9"/>
        <v>0</v>
      </c>
      <c r="P11" s="195">
        <f t="shared" si="10"/>
        <v>0</v>
      </c>
      <c r="Q11" s="195">
        <f t="shared" si="11"/>
        <v>0</v>
      </c>
      <c r="S11" s="178">
        <f t="shared" si="2"/>
        <v>0</v>
      </c>
      <c r="T11" s="217">
        <f t="shared" si="3"/>
        <v>0</v>
      </c>
      <c r="V11" s="123"/>
      <c r="W11" s="123"/>
      <c r="X11" s="123"/>
      <c r="Y11" s="123"/>
      <c r="AA11" s="172" t="e">
        <f t="shared" si="12"/>
        <v>#VALUE!</v>
      </c>
      <c r="AB11" s="172" t="e">
        <f t="shared" si="13"/>
        <v>#VALUE!</v>
      </c>
      <c r="AC11" s="173" t="e">
        <f t="shared" ca="1" si="14"/>
        <v>#VALUE!</v>
      </c>
      <c r="AD11" s="174">
        <f t="shared" ca="1" si="15"/>
        <v>44387</v>
      </c>
      <c r="AE11" s="173" t="e">
        <f t="shared" ca="1" si="16"/>
        <v>#VALUE!</v>
      </c>
      <c r="AF11" s="172" t="e">
        <f t="shared" si="17"/>
        <v>#VALUE!</v>
      </c>
      <c r="AG11" s="172" t="e">
        <f t="shared" si="18"/>
        <v>#VALUE!</v>
      </c>
      <c r="AH11" s="172" t="e">
        <f t="shared" si="19"/>
        <v>#VALUE!</v>
      </c>
      <c r="AI11" s="172" t="e">
        <f t="shared" si="20"/>
        <v>#VALUE!</v>
      </c>
      <c r="AJ11" s="172" t="e">
        <f t="shared" si="21"/>
        <v>#VALUE!</v>
      </c>
      <c r="AK11" s="172" t="e">
        <f t="shared" si="22"/>
        <v>#VALUE!</v>
      </c>
      <c r="AL11" s="172">
        <f t="shared" si="23"/>
        <v>0</v>
      </c>
    </row>
    <row r="12" spans="1:38" ht="23.25" customHeight="1" x14ac:dyDescent="0.15">
      <c r="A12" s="206">
        <f t="shared" si="24"/>
        <v>5</v>
      </c>
      <c r="B12" s="183"/>
      <c r="C12" s="184"/>
      <c r="D12" s="200" t="str">
        <f t="shared" si="25"/>
        <v/>
      </c>
      <c r="E12" s="198" t="str">
        <f t="shared" si="0"/>
        <v/>
      </c>
      <c r="F12" s="211" t="str">
        <f t="shared" si="26"/>
        <v/>
      </c>
      <c r="G12" s="190" t="str">
        <f t="shared" si="27"/>
        <v/>
      </c>
      <c r="H12" s="199" t="str">
        <f t="shared" si="4"/>
        <v/>
      </c>
      <c r="I12" s="191"/>
      <c r="J12" s="192">
        <f t="shared" si="1"/>
        <v>0</v>
      </c>
      <c r="K12" s="192">
        <f t="shared" si="5"/>
        <v>0</v>
      </c>
      <c r="L12" s="192">
        <f t="shared" si="6"/>
        <v>0</v>
      </c>
      <c r="M12" s="193">
        <f t="shared" si="7"/>
        <v>0</v>
      </c>
      <c r="N12" s="194">
        <f t="shared" si="8"/>
        <v>0</v>
      </c>
      <c r="O12" s="194">
        <f t="shared" si="9"/>
        <v>0</v>
      </c>
      <c r="P12" s="195">
        <f t="shared" si="10"/>
        <v>0</v>
      </c>
      <c r="Q12" s="195">
        <f t="shared" si="11"/>
        <v>0</v>
      </c>
      <c r="S12" s="178">
        <f t="shared" si="2"/>
        <v>0</v>
      </c>
      <c r="T12" s="217">
        <f t="shared" si="3"/>
        <v>0</v>
      </c>
      <c r="V12" s="123"/>
      <c r="W12" s="123"/>
      <c r="X12" s="123"/>
      <c r="Y12" s="123"/>
      <c r="AA12" s="172" t="e">
        <f t="shared" si="12"/>
        <v>#VALUE!</v>
      </c>
      <c r="AB12" s="172" t="e">
        <f t="shared" si="13"/>
        <v>#VALUE!</v>
      </c>
      <c r="AC12" s="173" t="e">
        <f t="shared" ca="1" si="14"/>
        <v>#VALUE!</v>
      </c>
      <c r="AD12" s="174">
        <f t="shared" ca="1" si="15"/>
        <v>44387</v>
      </c>
      <c r="AE12" s="173" t="e">
        <f t="shared" ca="1" si="16"/>
        <v>#VALUE!</v>
      </c>
      <c r="AF12" s="172" t="e">
        <f t="shared" si="17"/>
        <v>#VALUE!</v>
      </c>
      <c r="AG12" s="172" t="e">
        <f t="shared" si="18"/>
        <v>#VALUE!</v>
      </c>
      <c r="AH12" s="172" t="e">
        <f t="shared" si="19"/>
        <v>#VALUE!</v>
      </c>
      <c r="AI12" s="172" t="e">
        <f t="shared" si="20"/>
        <v>#VALUE!</v>
      </c>
      <c r="AJ12" s="172" t="e">
        <f t="shared" si="21"/>
        <v>#VALUE!</v>
      </c>
      <c r="AK12" s="172" t="e">
        <f t="shared" si="22"/>
        <v>#VALUE!</v>
      </c>
      <c r="AL12" s="172">
        <f t="shared" si="23"/>
        <v>0</v>
      </c>
    </row>
    <row r="13" spans="1:38" ht="23.25" customHeight="1" x14ac:dyDescent="0.15">
      <c r="A13" s="206">
        <f t="shared" si="24"/>
        <v>6</v>
      </c>
      <c r="B13" s="183"/>
      <c r="C13" s="184"/>
      <c r="D13" s="200" t="str">
        <f t="shared" si="25"/>
        <v/>
      </c>
      <c r="E13" s="198" t="str">
        <f t="shared" si="0"/>
        <v/>
      </c>
      <c r="F13" s="211" t="str">
        <f t="shared" si="26"/>
        <v/>
      </c>
      <c r="G13" s="190" t="str">
        <f t="shared" si="27"/>
        <v/>
      </c>
      <c r="H13" s="199" t="str">
        <f t="shared" si="4"/>
        <v/>
      </c>
      <c r="I13" s="191"/>
      <c r="J13" s="192">
        <f t="shared" si="1"/>
        <v>0</v>
      </c>
      <c r="K13" s="192">
        <f t="shared" si="5"/>
        <v>0</v>
      </c>
      <c r="L13" s="192">
        <f t="shared" si="6"/>
        <v>0</v>
      </c>
      <c r="M13" s="193">
        <f t="shared" si="7"/>
        <v>0</v>
      </c>
      <c r="N13" s="194">
        <f t="shared" si="8"/>
        <v>0</v>
      </c>
      <c r="O13" s="194">
        <f t="shared" si="9"/>
        <v>0</v>
      </c>
      <c r="P13" s="195">
        <f t="shared" si="10"/>
        <v>0</v>
      </c>
      <c r="Q13" s="195">
        <f t="shared" si="11"/>
        <v>0</v>
      </c>
      <c r="S13" s="178">
        <f t="shared" si="2"/>
        <v>0</v>
      </c>
      <c r="T13" s="217">
        <f t="shared" si="3"/>
        <v>0</v>
      </c>
      <c r="V13" s="123"/>
      <c r="W13" s="123"/>
      <c r="X13" s="123"/>
      <c r="Y13" s="123"/>
      <c r="AA13" s="172" t="e">
        <f t="shared" si="12"/>
        <v>#VALUE!</v>
      </c>
      <c r="AB13" s="172" t="e">
        <f t="shared" si="13"/>
        <v>#VALUE!</v>
      </c>
      <c r="AC13" s="173" t="e">
        <f t="shared" ca="1" si="14"/>
        <v>#VALUE!</v>
      </c>
      <c r="AD13" s="174">
        <f t="shared" ca="1" si="15"/>
        <v>44387</v>
      </c>
      <c r="AE13" s="173" t="e">
        <f t="shared" ca="1" si="16"/>
        <v>#VALUE!</v>
      </c>
      <c r="AF13" s="172" t="e">
        <f t="shared" si="17"/>
        <v>#VALUE!</v>
      </c>
      <c r="AG13" s="172" t="e">
        <f t="shared" si="18"/>
        <v>#VALUE!</v>
      </c>
      <c r="AH13" s="172" t="e">
        <f t="shared" si="19"/>
        <v>#VALUE!</v>
      </c>
      <c r="AI13" s="172" t="e">
        <f t="shared" si="20"/>
        <v>#VALUE!</v>
      </c>
      <c r="AJ13" s="172" t="e">
        <f t="shared" si="21"/>
        <v>#VALUE!</v>
      </c>
      <c r="AK13" s="172" t="e">
        <f t="shared" si="22"/>
        <v>#VALUE!</v>
      </c>
      <c r="AL13" s="172">
        <f t="shared" si="23"/>
        <v>0</v>
      </c>
    </row>
    <row r="14" spans="1:38" ht="23.25" customHeight="1" x14ac:dyDescent="0.15">
      <c r="A14" s="206">
        <f t="shared" si="24"/>
        <v>7</v>
      </c>
      <c r="B14" s="183"/>
      <c r="C14" s="184"/>
      <c r="D14" s="200" t="str">
        <f t="shared" si="25"/>
        <v/>
      </c>
      <c r="E14" s="198" t="str">
        <f t="shared" si="0"/>
        <v/>
      </c>
      <c r="F14" s="211" t="str">
        <f t="shared" si="26"/>
        <v/>
      </c>
      <c r="G14" s="190" t="str">
        <f t="shared" si="27"/>
        <v/>
      </c>
      <c r="H14" s="199" t="str">
        <f t="shared" si="4"/>
        <v/>
      </c>
      <c r="I14" s="191"/>
      <c r="J14" s="192">
        <f t="shared" si="1"/>
        <v>0</v>
      </c>
      <c r="K14" s="192">
        <f t="shared" si="5"/>
        <v>0</v>
      </c>
      <c r="L14" s="192">
        <f t="shared" si="6"/>
        <v>0</v>
      </c>
      <c r="M14" s="193">
        <f t="shared" si="7"/>
        <v>0</v>
      </c>
      <c r="N14" s="194">
        <f t="shared" si="8"/>
        <v>0</v>
      </c>
      <c r="O14" s="194">
        <f t="shared" si="9"/>
        <v>0</v>
      </c>
      <c r="P14" s="195">
        <f t="shared" si="10"/>
        <v>0</v>
      </c>
      <c r="Q14" s="195">
        <f t="shared" si="11"/>
        <v>0</v>
      </c>
      <c r="S14" s="178">
        <f t="shared" si="2"/>
        <v>0</v>
      </c>
      <c r="T14" s="217">
        <f t="shared" si="3"/>
        <v>0</v>
      </c>
      <c r="V14" s="123"/>
      <c r="W14" s="123"/>
      <c r="X14" s="123"/>
      <c r="Y14" s="123"/>
      <c r="AA14" s="172" t="e">
        <f t="shared" si="12"/>
        <v>#VALUE!</v>
      </c>
      <c r="AB14" s="172" t="e">
        <f t="shared" si="13"/>
        <v>#VALUE!</v>
      </c>
      <c r="AC14" s="173" t="e">
        <f t="shared" ca="1" si="14"/>
        <v>#VALUE!</v>
      </c>
      <c r="AD14" s="174">
        <f t="shared" ca="1" si="15"/>
        <v>44387</v>
      </c>
      <c r="AE14" s="173" t="e">
        <f t="shared" ca="1" si="16"/>
        <v>#VALUE!</v>
      </c>
      <c r="AF14" s="172" t="e">
        <f t="shared" si="17"/>
        <v>#VALUE!</v>
      </c>
      <c r="AG14" s="172" t="e">
        <f t="shared" si="18"/>
        <v>#VALUE!</v>
      </c>
      <c r="AH14" s="172" t="e">
        <f t="shared" si="19"/>
        <v>#VALUE!</v>
      </c>
      <c r="AI14" s="172" t="e">
        <f t="shared" si="20"/>
        <v>#VALUE!</v>
      </c>
      <c r="AJ14" s="172" t="e">
        <f t="shared" si="21"/>
        <v>#VALUE!</v>
      </c>
      <c r="AK14" s="172" t="e">
        <f t="shared" si="22"/>
        <v>#VALUE!</v>
      </c>
      <c r="AL14" s="172">
        <f t="shared" si="23"/>
        <v>0</v>
      </c>
    </row>
    <row r="15" spans="1:38" ht="23.25" customHeight="1" x14ac:dyDescent="0.15">
      <c r="A15" s="206">
        <f t="shared" si="24"/>
        <v>8</v>
      </c>
      <c r="B15" s="183"/>
      <c r="C15" s="184"/>
      <c r="D15" s="200" t="str">
        <f t="shared" si="25"/>
        <v/>
      </c>
      <c r="E15" s="198" t="str">
        <f t="shared" si="0"/>
        <v/>
      </c>
      <c r="F15" s="211" t="str">
        <f t="shared" si="26"/>
        <v/>
      </c>
      <c r="G15" s="190" t="str">
        <f t="shared" si="27"/>
        <v/>
      </c>
      <c r="H15" s="199" t="str">
        <f t="shared" si="4"/>
        <v/>
      </c>
      <c r="I15" s="191"/>
      <c r="J15" s="192">
        <f t="shared" si="1"/>
        <v>0</v>
      </c>
      <c r="K15" s="192">
        <f t="shared" si="5"/>
        <v>0</v>
      </c>
      <c r="L15" s="192">
        <f t="shared" si="6"/>
        <v>0</v>
      </c>
      <c r="M15" s="193">
        <f t="shared" si="7"/>
        <v>0</v>
      </c>
      <c r="N15" s="194">
        <f t="shared" si="8"/>
        <v>0</v>
      </c>
      <c r="O15" s="194">
        <f t="shared" si="9"/>
        <v>0</v>
      </c>
      <c r="P15" s="195">
        <f t="shared" si="10"/>
        <v>0</v>
      </c>
      <c r="Q15" s="195">
        <f t="shared" si="11"/>
        <v>0</v>
      </c>
      <c r="S15" s="178">
        <f t="shared" si="2"/>
        <v>0</v>
      </c>
      <c r="T15" s="217">
        <f t="shared" si="3"/>
        <v>0</v>
      </c>
      <c r="V15" s="123"/>
      <c r="W15" s="123"/>
      <c r="X15" s="123"/>
      <c r="Y15" s="123"/>
      <c r="AA15" s="172" t="e">
        <f t="shared" si="12"/>
        <v>#VALUE!</v>
      </c>
      <c r="AB15" s="172" t="e">
        <f t="shared" si="13"/>
        <v>#VALUE!</v>
      </c>
      <c r="AC15" s="173" t="e">
        <f t="shared" ca="1" si="14"/>
        <v>#VALUE!</v>
      </c>
      <c r="AD15" s="174">
        <f t="shared" ca="1" si="15"/>
        <v>44387</v>
      </c>
      <c r="AE15" s="173" t="e">
        <f t="shared" ca="1" si="16"/>
        <v>#VALUE!</v>
      </c>
      <c r="AF15" s="172" t="e">
        <f t="shared" si="17"/>
        <v>#VALUE!</v>
      </c>
      <c r="AG15" s="172" t="e">
        <f t="shared" si="18"/>
        <v>#VALUE!</v>
      </c>
      <c r="AH15" s="172" t="e">
        <f t="shared" si="19"/>
        <v>#VALUE!</v>
      </c>
      <c r="AI15" s="172" t="e">
        <f t="shared" si="20"/>
        <v>#VALUE!</v>
      </c>
      <c r="AJ15" s="172" t="e">
        <f t="shared" si="21"/>
        <v>#VALUE!</v>
      </c>
      <c r="AK15" s="172" t="e">
        <f t="shared" si="22"/>
        <v>#VALUE!</v>
      </c>
      <c r="AL15" s="172">
        <f t="shared" si="23"/>
        <v>0</v>
      </c>
    </row>
    <row r="16" spans="1:38" ht="23.25" customHeight="1" x14ac:dyDescent="0.15">
      <c r="A16" s="206">
        <f t="shared" si="24"/>
        <v>9</v>
      </c>
      <c r="B16" s="183"/>
      <c r="C16" s="184"/>
      <c r="D16" s="200" t="str">
        <f t="shared" si="25"/>
        <v/>
      </c>
      <c r="E16" s="198" t="str">
        <f t="shared" si="0"/>
        <v/>
      </c>
      <c r="F16" s="211" t="str">
        <f t="shared" si="26"/>
        <v/>
      </c>
      <c r="G16" s="190" t="str">
        <f t="shared" si="27"/>
        <v/>
      </c>
      <c r="H16" s="199" t="str">
        <f t="shared" si="4"/>
        <v/>
      </c>
      <c r="I16" s="191"/>
      <c r="J16" s="192">
        <f t="shared" si="1"/>
        <v>0</v>
      </c>
      <c r="K16" s="192">
        <f t="shared" si="5"/>
        <v>0</v>
      </c>
      <c r="L16" s="192">
        <f t="shared" si="6"/>
        <v>0</v>
      </c>
      <c r="M16" s="193">
        <f t="shared" si="7"/>
        <v>0</v>
      </c>
      <c r="N16" s="194">
        <f t="shared" si="8"/>
        <v>0</v>
      </c>
      <c r="O16" s="194">
        <f t="shared" si="9"/>
        <v>0</v>
      </c>
      <c r="P16" s="195">
        <f t="shared" si="10"/>
        <v>0</v>
      </c>
      <c r="Q16" s="195">
        <f t="shared" si="11"/>
        <v>0</v>
      </c>
      <c r="S16" s="178">
        <f t="shared" si="2"/>
        <v>0</v>
      </c>
      <c r="T16" s="217">
        <f t="shared" si="3"/>
        <v>0</v>
      </c>
      <c r="V16" s="123"/>
      <c r="W16" s="123"/>
      <c r="X16" s="123"/>
      <c r="Y16" s="123"/>
      <c r="AA16" s="172" t="e">
        <f t="shared" si="12"/>
        <v>#VALUE!</v>
      </c>
      <c r="AB16" s="172" t="e">
        <f t="shared" si="13"/>
        <v>#VALUE!</v>
      </c>
      <c r="AC16" s="173" t="e">
        <f t="shared" ca="1" si="14"/>
        <v>#VALUE!</v>
      </c>
      <c r="AD16" s="174">
        <f t="shared" ca="1" si="15"/>
        <v>44387</v>
      </c>
      <c r="AE16" s="173" t="e">
        <f t="shared" ca="1" si="16"/>
        <v>#VALUE!</v>
      </c>
      <c r="AF16" s="172" t="e">
        <f t="shared" si="17"/>
        <v>#VALUE!</v>
      </c>
      <c r="AG16" s="172" t="e">
        <f t="shared" si="18"/>
        <v>#VALUE!</v>
      </c>
      <c r="AH16" s="172" t="e">
        <f t="shared" si="19"/>
        <v>#VALUE!</v>
      </c>
      <c r="AI16" s="172" t="e">
        <f t="shared" si="20"/>
        <v>#VALUE!</v>
      </c>
      <c r="AJ16" s="172" t="e">
        <f t="shared" si="21"/>
        <v>#VALUE!</v>
      </c>
      <c r="AK16" s="172" t="e">
        <f t="shared" si="22"/>
        <v>#VALUE!</v>
      </c>
      <c r="AL16" s="172">
        <f t="shared" si="23"/>
        <v>0</v>
      </c>
    </row>
    <row r="17" spans="1:38" ht="23.25" customHeight="1" x14ac:dyDescent="0.15">
      <c r="A17" s="206">
        <f t="shared" si="24"/>
        <v>10</v>
      </c>
      <c r="B17" s="183"/>
      <c r="C17" s="184"/>
      <c r="D17" s="200" t="str">
        <f t="shared" si="25"/>
        <v/>
      </c>
      <c r="E17" s="198" t="str">
        <f t="shared" si="0"/>
        <v/>
      </c>
      <c r="F17" s="211" t="str">
        <f t="shared" si="26"/>
        <v/>
      </c>
      <c r="G17" s="190" t="str">
        <f t="shared" si="27"/>
        <v/>
      </c>
      <c r="H17" s="199" t="str">
        <f t="shared" si="4"/>
        <v/>
      </c>
      <c r="I17" s="191"/>
      <c r="J17" s="192">
        <f t="shared" si="1"/>
        <v>0</v>
      </c>
      <c r="K17" s="192">
        <f t="shared" si="5"/>
        <v>0</v>
      </c>
      <c r="L17" s="192">
        <f t="shared" si="6"/>
        <v>0</v>
      </c>
      <c r="M17" s="193">
        <f t="shared" si="7"/>
        <v>0</v>
      </c>
      <c r="N17" s="194">
        <f t="shared" si="8"/>
        <v>0</v>
      </c>
      <c r="O17" s="194">
        <f t="shared" si="9"/>
        <v>0</v>
      </c>
      <c r="P17" s="195">
        <f t="shared" si="10"/>
        <v>0</v>
      </c>
      <c r="Q17" s="195">
        <f t="shared" si="11"/>
        <v>0</v>
      </c>
      <c r="S17" s="178">
        <f t="shared" si="2"/>
        <v>0</v>
      </c>
      <c r="T17" s="217">
        <f t="shared" si="3"/>
        <v>0</v>
      </c>
      <c r="V17" s="123"/>
      <c r="W17" s="123"/>
      <c r="X17" s="123"/>
      <c r="Y17" s="123"/>
      <c r="AA17" s="172" t="e">
        <f t="shared" si="12"/>
        <v>#VALUE!</v>
      </c>
      <c r="AB17" s="172" t="e">
        <f t="shared" si="13"/>
        <v>#VALUE!</v>
      </c>
      <c r="AC17" s="173" t="e">
        <f t="shared" ca="1" si="14"/>
        <v>#VALUE!</v>
      </c>
      <c r="AD17" s="174">
        <f t="shared" ca="1" si="15"/>
        <v>44387</v>
      </c>
      <c r="AE17" s="173" t="e">
        <f t="shared" ca="1" si="16"/>
        <v>#VALUE!</v>
      </c>
      <c r="AF17" s="172" t="e">
        <f t="shared" si="17"/>
        <v>#VALUE!</v>
      </c>
      <c r="AG17" s="172" t="e">
        <f t="shared" si="18"/>
        <v>#VALUE!</v>
      </c>
      <c r="AH17" s="172" t="e">
        <f t="shared" si="19"/>
        <v>#VALUE!</v>
      </c>
      <c r="AI17" s="172" t="e">
        <f t="shared" si="20"/>
        <v>#VALUE!</v>
      </c>
      <c r="AJ17" s="172" t="e">
        <f t="shared" si="21"/>
        <v>#VALUE!</v>
      </c>
      <c r="AK17" s="172" t="e">
        <f t="shared" si="22"/>
        <v>#VALUE!</v>
      </c>
      <c r="AL17" s="172">
        <f t="shared" si="23"/>
        <v>0</v>
      </c>
    </row>
    <row r="18" spans="1:38" ht="23.25" customHeight="1" x14ac:dyDescent="0.15">
      <c r="A18" s="206">
        <f t="shared" si="24"/>
        <v>11</v>
      </c>
      <c r="B18" s="183"/>
      <c r="C18" s="184"/>
      <c r="D18" s="200" t="str">
        <f t="shared" si="25"/>
        <v/>
      </c>
      <c r="E18" s="198" t="str">
        <f t="shared" si="0"/>
        <v/>
      </c>
      <c r="F18" s="211" t="str">
        <f t="shared" si="26"/>
        <v/>
      </c>
      <c r="G18" s="190" t="str">
        <f t="shared" si="27"/>
        <v/>
      </c>
      <c r="H18" s="199" t="str">
        <f t="shared" si="4"/>
        <v/>
      </c>
      <c r="I18" s="191"/>
      <c r="J18" s="192">
        <f t="shared" si="1"/>
        <v>0</v>
      </c>
      <c r="K18" s="192">
        <f t="shared" si="5"/>
        <v>0</v>
      </c>
      <c r="L18" s="192">
        <f t="shared" si="6"/>
        <v>0</v>
      </c>
      <c r="M18" s="193">
        <f t="shared" si="7"/>
        <v>0</v>
      </c>
      <c r="N18" s="194">
        <f t="shared" si="8"/>
        <v>0</v>
      </c>
      <c r="O18" s="194">
        <f t="shared" si="9"/>
        <v>0</v>
      </c>
      <c r="P18" s="195">
        <f t="shared" si="10"/>
        <v>0</v>
      </c>
      <c r="Q18" s="195">
        <f t="shared" si="11"/>
        <v>0</v>
      </c>
      <c r="S18" s="178">
        <f t="shared" si="2"/>
        <v>0</v>
      </c>
      <c r="T18" s="217">
        <f t="shared" si="3"/>
        <v>0</v>
      </c>
      <c r="V18" s="123"/>
      <c r="W18" s="123"/>
      <c r="X18" s="123"/>
      <c r="Y18" s="123"/>
      <c r="AA18" s="172" t="e">
        <f t="shared" si="12"/>
        <v>#VALUE!</v>
      </c>
      <c r="AB18" s="172" t="e">
        <f t="shared" si="13"/>
        <v>#VALUE!</v>
      </c>
      <c r="AC18" s="173" t="e">
        <f t="shared" ca="1" si="14"/>
        <v>#VALUE!</v>
      </c>
      <c r="AD18" s="174">
        <f t="shared" ca="1" si="15"/>
        <v>44387</v>
      </c>
      <c r="AE18" s="173" t="e">
        <f t="shared" ca="1" si="16"/>
        <v>#VALUE!</v>
      </c>
      <c r="AF18" s="172" t="e">
        <f t="shared" si="17"/>
        <v>#VALUE!</v>
      </c>
      <c r="AG18" s="172" t="e">
        <f t="shared" si="18"/>
        <v>#VALUE!</v>
      </c>
      <c r="AH18" s="172" t="e">
        <f t="shared" si="19"/>
        <v>#VALUE!</v>
      </c>
      <c r="AI18" s="172" t="e">
        <f t="shared" si="20"/>
        <v>#VALUE!</v>
      </c>
      <c r="AJ18" s="172" t="e">
        <f t="shared" si="21"/>
        <v>#VALUE!</v>
      </c>
      <c r="AK18" s="172" t="e">
        <f t="shared" si="22"/>
        <v>#VALUE!</v>
      </c>
      <c r="AL18" s="172">
        <f t="shared" si="23"/>
        <v>0</v>
      </c>
    </row>
    <row r="19" spans="1:38" ht="23.25" customHeight="1" x14ac:dyDescent="0.15">
      <c r="A19" s="206">
        <f t="shared" si="24"/>
        <v>12</v>
      </c>
      <c r="B19" s="183"/>
      <c r="C19" s="184"/>
      <c r="D19" s="200" t="str">
        <f t="shared" si="25"/>
        <v/>
      </c>
      <c r="E19" s="198" t="str">
        <f t="shared" si="0"/>
        <v/>
      </c>
      <c r="F19" s="211" t="str">
        <f t="shared" si="26"/>
        <v/>
      </c>
      <c r="G19" s="190" t="str">
        <f t="shared" si="27"/>
        <v/>
      </c>
      <c r="H19" s="199" t="str">
        <f t="shared" si="4"/>
        <v/>
      </c>
      <c r="I19" s="191"/>
      <c r="J19" s="192">
        <f t="shared" si="1"/>
        <v>0</v>
      </c>
      <c r="K19" s="192">
        <f t="shared" si="5"/>
        <v>0</v>
      </c>
      <c r="L19" s="192">
        <f t="shared" si="6"/>
        <v>0</v>
      </c>
      <c r="M19" s="193">
        <f t="shared" si="7"/>
        <v>0</v>
      </c>
      <c r="N19" s="194">
        <f t="shared" si="8"/>
        <v>0</v>
      </c>
      <c r="O19" s="194">
        <f t="shared" si="9"/>
        <v>0</v>
      </c>
      <c r="P19" s="195">
        <f t="shared" si="10"/>
        <v>0</v>
      </c>
      <c r="Q19" s="195">
        <f t="shared" si="11"/>
        <v>0</v>
      </c>
      <c r="S19" s="178">
        <f t="shared" si="2"/>
        <v>0</v>
      </c>
      <c r="T19" s="217">
        <f t="shared" si="3"/>
        <v>0</v>
      </c>
      <c r="V19" s="123"/>
      <c r="W19" s="123"/>
      <c r="X19" s="123"/>
      <c r="Y19" s="123"/>
      <c r="AA19" s="172" t="e">
        <f t="shared" si="12"/>
        <v>#VALUE!</v>
      </c>
      <c r="AB19" s="172" t="e">
        <f t="shared" si="13"/>
        <v>#VALUE!</v>
      </c>
      <c r="AC19" s="173" t="e">
        <f t="shared" ca="1" si="14"/>
        <v>#VALUE!</v>
      </c>
      <c r="AD19" s="174">
        <f t="shared" ca="1" si="15"/>
        <v>44387</v>
      </c>
      <c r="AE19" s="173" t="e">
        <f t="shared" ca="1" si="16"/>
        <v>#VALUE!</v>
      </c>
      <c r="AF19" s="172" t="e">
        <f t="shared" si="17"/>
        <v>#VALUE!</v>
      </c>
      <c r="AG19" s="172" t="e">
        <f t="shared" si="18"/>
        <v>#VALUE!</v>
      </c>
      <c r="AH19" s="172" t="e">
        <f t="shared" si="19"/>
        <v>#VALUE!</v>
      </c>
      <c r="AI19" s="172" t="e">
        <f t="shared" si="20"/>
        <v>#VALUE!</v>
      </c>
      <c r="AJ19" s="172" t="e">
        <f t="shared" si="21"/>
        <v>#VALUE!</v>
      </c>
      <c r="AK19" s="172" t="e">
        <f t="shared" si="22"/>
        <v>#VALUE!</v>
      </c>
      <c r="AL19" s="172">
        <f t="shared" si="23"/>
        <v>0</v>
      </c>
    </row>
    <row r="20" spans="1:38" ht="23.25" customHeight="1" x14ac:dyDescent="0.15">
      <c r="A20" s="206">
        <f t="shared" si="24"/>
        <v>13</v>
      </c>
      <c r="B20" s="183"/>
      <c r="C20" s="184"/>
      <c r="D20" s="200" t="str">
        <f t="shared" si="25"/>
        <v/>
      </c>
      <c r="E20" s="198" t="str">
        <f t="shared" si="0"/>
        <v/>
      </c>
      <c r="F20" s="211" t="str">
        <f t="shared" si="26"/>
        <v/>
      </c>
      <c r="G20" s="190" t="str">
        <f t="shared" si="27"/>
        <v/>
      </c>
      <c r="H20" s="199" t="str">
        <f t="shared" si="4"/>
        <v/>
      </c>
      <c r="I20" s="191"/>
      <c r="J20" s="192">
        <f t="shared" si="1"/>
        <v>0</v>
      </c>
      <c r="K20" s="192">
        <f t="shared" si="5"/>
        <v>0</v>
      </c>
      <c r="L20" s="192">
        <f t="shared" si="6"/>
        <v>0</v>
      </c>
      <c r="M20" s="193">
        <f t="shared" si="7"/>
        <v>0</v>
      </c>
      <c r="N20" s="194">
        <f t="shared" si="8"/>
        <v>0</v>
      </c>
      <c r="O20" s="194">
        <f t="shared" si="9"/>
        <v>0</v>
      </c>
      <c r="P20" s="195">
        <f t="shared" si="10"/>
        <v>0</v>
      </c>
      <c r="Q20" s="195">
        <f t="shared" si="11"/>
        <v>0</v>
      </c>
      <c r="S20" s="178">
        <f t="shared" si="2"/>
        <v>0</v>
      </c>
      <c r="T20" s="217">
        <f t="shared" si="3"/>
        <v>0</v>
      </c>
      <c r="V20" s="123"/>
      <c r="W20" s="123"/>
      <c r="X20" s="123"/>
      <c r="Y20" s="123"/>
      <c r="AA20" s="172" t="e">
        <f t="shared" si="12"/>
        <v>#VALUE!</v>
      </c>
      <c r="AB20" s="172" t="e">
        <f t="shared" si="13"/>
        <v>#VALUE!</v>
      </c>
      <c r="AC20" s="173" t="e">
        <f t="shared" ca="1" si="14"/>
        <v>#VALUE!</v>
      </c>
      <c r="AD20" s="174">
        <f t="shared" ca="1" si="15"/>
        <v>44387</v>
      </c>
      <c r="AE20" s="173" t="e">
        <f t="shared" ca="1" si="16"/>
        <v>#VALUE!</v>
      </c>
      <c r="AF20" s="172" t="e">
        <f t="shared" si="17"/>
        <v>#VALUE!</v>
      </c>
      <c r="AG20" s="172" t="e">
        <f t="shared" si="18"/>
        <v>#VALUE!</v>
      </c>
      <c r="AH20" s="172" t="e">
        <f t="shared" si="19"/>
        <v>#VALUE!</v>
      </c>
      <c r="AI20" s="172" t="e">
        <f t="shared" si="20"/>
        <v>#VALUE!</v>
      </c>
      <c r="AJ20" s="172" t="e">
        <f t="shared" si="21"/>
        <v>#VALUE!</v>
      </c>
      <c r="AK20" s="172" t="e">
        <f t="shared" si="22"/>
        <v>#VALUE!</v>
      </c>
      <c r="AL20" s="172">
        <f t="shared" si="23"/>
        <v>0</v>
      </c>
    </row>
    <row r="21" spans="1:38" ht="23.25" customHeight="1" x14ac:dyDescent="0.15">
      <c r="A21" s="206">
        <f t="shared" si="24"/>
        <v>14</v>
      </c>
      <c r="B21" s="183"/>
      <c r="C21" s="184"/>
      <c r="D21" s="200" t="str">
        <f t="shared" si="25"/>
        <v/>
      </c>
      <c r="E21" s="198" t="str">
        <f t="shared" si="0"/>
        <v/>
      </c>
      <c r="F21" s="211" t="str">
        <f t="shared" si="26"/>
        <v/>
      </c>
      <c r="G21" s="190" t="str">
        <f t="shared" si="27"/>
        <v/>
      </c>
      <c r="H21" s="199" t="str">
        <f t="shared" si="4"/>
        <v/>
      </c>
      <c r="I21" s="191"/>
      <c r="J21" s="192">
        <f t="shared" si="1"/>
        <v>0</v>
      </c>
      <c r="K21" s="192">
        <f t="shared" si="5"/>
        <v>0</v>
      </c>
      <c r="L21" s="192">
        <f t="shared" si="6"/>
        <v>0</v>
      </c>
      <c r="M21" s="193">
        <f t="shared" si="7"/>
        <v>0</v>
      </c>
      <c r="N21" s="194">
        <f t="shared" si="8"/>
        <v>0</v>
      </c>
      <c r="O21" s="194">
        <f t="shared" si="9"/>
        <v>0</v>
      </c>
      <c r="P21" s="195">
        <f t="shared" si="10"/>
        <v>0</v>
      </c>
      <c r="Q21" s="195">
        <f t="shared" si="11"/>
        <v>0</v>
      </c>
      <c r="S21" s="178">
        <f t="shared" si="2"/>
        <v>0</v>
      </c>
      <c r="T21" s="217">
        <f t="shared" si="3"/>
        <v>0</v>
      </c>
      <c r="V21" s="123"/>
      <c r="W21" s="123"/>
      <c r="X21" s="123"/>
      <c r="Y21" s="123"/>
      <c r="AA21" s="172" t="e">
        <f t="shared" si="12"/>
        <v>#VALUE!</v>
      </c>
      <c r="AB21" s="172" t="e">
        <f t="shared" si="13"/>
        <v>#VALUE!</v>
      </c>
      <c r="AC21" s="173" t="e">
        <f t="shared" ca="1" si="14"/>
        <v>#VALUE!</v>
      </c>
      <c r="AD21" s="174">
        <f t="shared" ca="1" si="15"/>
        <v>44387</v>
      </c>
      <c r="AE21" s="173" t="e">
        <f t="shared" ca="1" si="16"/>
        <v>#VALUE!</v>
      </c>
      <c r="AF21" s="172" t="e">
        <f t="shared" si="17"/>
        <v>#VALUE!</v>
      </c>
      <c r="AG21" s="172" t="e">
        <f t="shared" si="18"/>
        <v>#VALUE!</v>
      </c>
      <c r="AH21" s="172" t="e">
        <f t="shared" si="19"/>
        <v>#VALUE!</v>
      </c>
      <c r="AI21" s="172" t="e">
        <f t="shared" si="20"/>
        <v>#VALUE!</v>
      </c>
      <c r="AJ21" s="172" t="e">
        <f t="shared" si="21"/>
        <v>#VALUE!</v>
      </c>
      <c r="AK21" s="172" t="e">
        <f t="shared" si="22"/>
        <v>#VALUE!</v>
      </c>
      <c r="AL21" s="172">
        <f t="shared" si="23"/>
        <v>0</v>
      </c>
    </row>
    <row r="22" spans="1:38" ht="23.25" customHeight="1" x14ac:dyDescent="0.15">
      <c r="A22" s="206">
        <f t="shared" si="24"/>
        <v>15</v>
      </c>
      <c r="B22" s="183"/>
      <c r="C22" s="184"/>
      <c r="D22" s="200" t="str">
        <f t="shared" si="25"/>
        <v/>
      </c>
      <c r="E22" s="198" t="str">
        <f t="shared" si="0"/>
        <v/>
      </c>
      <c r="F22" s="211" t="str">
        <f t="shared" si="26"/>
        <v/>
      </c>
      <c r="G22" s="190" t="str">
        <f t="shared" si="27"/>
        <v/>
      </c>
      <c r="H22" s="199" t="str">
        <f t="shared" si="4"/>
        <v/>
      </c>
      <c r="I22" s="191"/>
      <c r="J22" s="192">
        <f t="shared" si="1"/>
        <v>0</v>
      </c>
      <c r="K22" s="192">
        <f t="shared" si="5"/>
        <v>0</v>
      </c>
      <c r="L22" s="192">
        <f t="shared" si="6"/>
        <v>0</v>
      </c>
      <c r="M22" s="193">
        <f t="shared" si="7"/>
        <v>0</v>
      </c>
      <c r="N22" s="194">
        <f t="shared" si="8"/>
        <v>0</v>
      </c>
      <c r="O22" s="194">
        <f t="shared" si="9"/>
        <v>0</v>
      </c>
      <c r="P22" s="195">
        <f t="shared" si="10"/>
        <v>0</v>
      </c>
      <c r="Q22" s="195">
        <f t="shared" si="11"/>
        <v>0</v>
      </c>
      <c r="S22" s="178">
        <f t="shared" si="2"/>
        <v>0</v>
      </c>
      <c r="T22" s="217">
        <f t="shared" si="3"/>
        <v>0</v>
      </c>
      <c r="V22" s="123"/>
      <c r="W22" s="123"/>
      <c r="X22" s="123"/>
      <c r="Y22" s="123"/>
      <c r="AA22" s="172" t="e">
        <f t="shared" si="12"/>
        <v>#VALUE!</v>
      </c>
      <c r="AB22" s="172" t="e">
        <f t="shared" si="13"/>
        <v>#VALUE!</v>
      </c>
      <c r="AC22" s="173" t="e">
        <f t="shared" ca="1" si="14"/>
        <v>#VALUE!</v>
      </c>
      <c r="AD22" s="174">
        <f t="shared" ca="1" si="15"/>
        <v>44387</v>
      </c>
      <c r="AE22" s="173" t="e">
        <f t="shared" ca="1" si="16"/>
        <v>#VALUE!</v>
      </c>
      <c r="AF22" s="172" t="e">
        <f t="shared" si="17"/>
        <v>#VALUE!</v>
      </c>
      <c r="AG22" s="172" t="e">
        <f t="shared" si="18"/>
        <v>#VALUE!</v>
      </c>
      <c r="AH22" s="172" t="e">
        <f t="shared" si="19"/>
        <v>#VALUE!</v>
      </c>
      <c r="AI22" s="172" t="e">
        <f t="shared" si="20"/>
        <v>#VALUE!</v>
      </c>
      <c r="AJ22" s="172" t="e">
        <f t="shared" si="21"/>
        <v>#VALUE!</v>
      </c>
      <c r="AK22" s="172" t="e">
        <f t="shared" si="22"/>
        <v>#VALUE!</v>
      </c>
      <c r="AL22" s="172">
        <f t="shared" si="23"/>
        <v>0</v>
      </c>
    </row>
    <row r="23" spans="1:38" ht="23.25" customHeight="1" x14ac:dyDescent="0.15">
      <c r="A23" s="206">
        <f t="shared" si="24"/>
        <v>16</v>
      </c>
      <c r="B23" s="183"/>
      <c r="C23" s="184"/>
      <c r="D23" s="200" t="str">
        <f t="shared" si="25"/>
        <v/>
      </c>
      <c r="E23" s="198" t="str">
        <f t="shared" si="0"/>
        <v/>
      </c>
      <c r="F23" s="211" t="str">
        <f t="shared" si="26"/>
        <v/>
      </c>
      <c r="G23" s="190" t="str">
        <f t="shared" si="27"/>
        <v/>
      </c>
      <c r="H23" s="199" t="str">
        <f t="shared" si="4"/>
        <v/>
      </c>
      <c r="I23" s="191"/>
      <c r="J23" s="192">
        <f t="shared" si="1"/>
        <v>0</v>
      </c>
      <c r="K23" s="192">
        <f t="shared" si="5"/>
        <v>0</v>
      </c>
      <c r="L23" s="192">
        <f t="shared" si="6"/>
        <v>0</v>
      </c>
      <c r="M23" s="193">
        <f t="shared" si="7"/>
        <v>0</v>
      </c>
      <c r="N23" s="194">
        <f t="shared" si="8"/>
        <v>0</v>
      </c>
      <c r="O23" s="194">
        <f t="shared" si="9"/>
        <v>0</v>
      </c>
      <c r="P23" s="195">
        <f t="shared" si="10"/>
        <v>0</v>
      </c>
      <c r="Q23" s="195">
        <f t="shared" si="11"/>
        <v>0</v>
      </c>
      <c r="S23" s="178">
        <f t="shared" si="2"/>
        <v>0</v>
      </c>
      <c r="T23" s="217">
        <f t="shared" si="3"/>
        <v>0</v>
      </c>
      <c r="V23" s="123"/>
      <c r="W23" s="123"/>
      <c r="X23" s="123"/>
      <c r="Y23" s="123"/>
      <c r="AA23" s="172" t="e">
        <f t="shared" si="12"/>
        <v>#VALUE!</v>
      </c>
      <c r="AB23" s="172" t="e">
        <f t="shared" si="13"/>
        <v>#VALUE!</v>
      </c>
      <c r="AC23" s="173" t="e">
        <f t="shared" ca="1" si="14"/>
        <v>#VALUE!</v>
      </c>
      <c r="AD23" s="174">
        <f t="shared" ca="1" si="15"/>
        <v>44387</v>
      </c>
      <c r="AE23" s="173" t="e">
        <f t="shared" ca="1" si="16"/>
        <v>#VALUE!</v>
      </c>
      <c r="AF23" s="172" t="e">
        <f t="shared" si="17"/>
        <v>#VALUE!</v>
      </c>
      <c r="AG23" s="172" t="e">
        <f t="shared" si="18"/>
        <v>#VALUE!</v>
      </c>
      <c r="AH23" s="172" t="e">
        <f t="shared" si="19"/>
        <v>#VALUE!</v>
      </c>
      <c r="AI23" s="172" t="e">
        <f t="shared" si="20"/>
        <v>#VALUE!</v>
      </c>
      <c r="AJ23" s="172" t="e">
        <f t="shared" si="21"/>
        <v>#VALUE!</v>
      </c>
      <c r="AK23" s="172" t="e">
        <f t="shared" si="22"/>
        <v>#VALUE!</v>
      </c>
      <c r="AL23" s="172">
        <f t="shared" si="23"/>
        <v>0</v>
      </c>
    </row>
    <row r="24" spans="1:38" ht="23.25" customHeight="1" x14ac:dyDescent="0.15">
      <c r="A24" s="206">
        <f t="shared" si="24"/>
        <v>17</v>
      </c>
      <c r="B24" s="183"/>
      <c r="C24" s="184"/>
      <c r="D24" s="200" t="str">
        <f t="shared" si="25"/>
        <v/>
      </c>
      <c r="E24" s="198" t="str">
        <f t="shared" si="0"/>
        <v/>
      </c>
      <c r="F24" s="211" t="str">
        <f t="shared" si="26"/>
        <v/>
      </c>
      <c r="G24" s="190" t="str">
        <f t="shared" si="27"/>
        <v/>
      </c>
      <c r="H24" s="199" t="str">
        <f t="shared" si="4"/>
        <v/>
      </c>
      <c r="I24" s="191"/>
      <c r="J24" s="192">
        <f t="shared" si="1"/>
        <v>0</v>
      </c>
      <c r="K24" s="192">
        <f t="shared" si="5"/>
        <v>0</v>
      </c>
      <c r="L24" s="192">
        <f t="shared" si="6"/>
        <v>0</v>
      </c>
      <c r="M24" s="193">
        <f t="shared" si="7"/>
        <v>0</v>
      </c>
      <c r="N24" s="194">
        <f t="shared" si="8"/>
        <v>0</v>
      </c>
      <c r="O24" s="194">
        <f t="shared" si="9"/>
        <v>0</v>
      </c>
      <c r="P24" s="195">
        <f t="shared" si="10"/>
        <v>0</v>
      </c>
      <c r="Q24" s="195">
        <f t="shared" si="11"/>
        <v>0</v>
      </c>
      <c r="S24" s="178">
        <f t="shared" si="2"/>
        <v>0</v>
      </c>
      <c r="T24" s="217">
        <f t="shared" si="3"/>
        <v>0</v>
      </c>
      <c r="V24" s="123"/>
      <c r="W24" s="123"/>
      <c r="X24" s="123"/>
      <c r="Y24" s="123"/>
      <c r="AA24" s="172" t="e">
        <f t="shared" si="12"/>
        <v>#VALUE!</v>
      </c>
      <c r="AB24" s="172" t="e">
        <f t="shared" si="13"/>
        <v>#VALUE!</v>
      </c>
      <c r="AC24" s="173" t="e">
        <f t="shared" ca="1" si="14"/>
        <v>#VALUE!</v>
      </c>
      <c r="AD24" s="174">
        <f t="shared" ca="1" si="15"/>
        <v>44387</v>
      </c>
      <c r="AE24" s="173" t="e">
        <f t="shared" ca="1" si="16"/>
        <v>#VALUE!</v>
      </c>
      <c r="AF24" s="172" t="e">
        <f t="shared" si="17"/>
        <v>#VALUE!</v>
      </c>
      <c r="AG24" s="172" t="e">
        <f t="shared" si="18"/>
        <v>#VALUE!</v>
      </c>
      <c r="AH24" s="172" t="e">
        <f t="shared" si="19"/>
        <v>#VALUE!</v>
      </c>
      <c r="AI24" s="172" t="e">
        <f t="shared" si="20"/>
        <v>#VALUE!</v>
      </c>
      <c r="AJ24" s="172" t="e">
        <f t="shared" si="21"/>
        <v>#VALUE!</v>
      </c>
      <c r="AK24" s="172" t="e">
        <f t="shared" si="22"/>
        <v>#VALUE!</v>
      </c>
      <c r="AL24" s="172">
        <f t="shared" si="23"/>
        <v>0</v>
      </c>
    </row>
    <row r="25" spans="1:38" ht="23.25" customHeight="1" x14ac:dyDescent="0.15">
      <c r="A25" s="206">
        <f t="shared" si="24"/>
        <v>18</v>
      </c>
      <c r="B25" s="183"/>
      <c r="C25" s="184"/>
      <c r="D25" s="200" t="str">
        <f t="shared" si="25"/>
        <v/>
      </c>
      <c r="E25" s="198" t="str">
        <f t="shared" si="0"/>
        <v/>
      </c>
      <c r="F25" s="211" t="str">
        <f t="shared" si="26"/>
        <v/>
      </c>
      <c r="G25" s="190" t="str">
        <f t="shared" si="27"/>
        <v/>
      </c>
      <c r="H25" s="199" t="str">
        <f t="shared" si="4"/>
        <v/>
      </c>
      <c r="I25" s="191"/>
      <c r="J25" s="192">
        <f t="shared" si="1"/>
        <v>0</v>
      </c>
      <c r="K25" s="192">
        <f t="shared" si="5"/>
        <v>0</v>
      </c>
      <c r="L25" s="192">
        <f t="shared" si="6"/>
        <v>0</v>
      </c>
      <c r="M25" s="193">
        <f t="shared" si="7"/>
        <v>0</v>
      </c>
      <c r="N25" s="194">
        <f t="shared" si="8"/>
        <v>0</v>
      </c>
      <c r="O25" s="194">
        <f t="shared" si="9"/>
        <v>0</v>
      </c>
      <c r="P25" s="195">
        <f t="shared" si="10"/>
        <v>0</v>
      </c>
      <c r="Q25" s="195">
        <f t="shared" si="11"/>
        <v>0</v>
      </c>
      <c r="S25" s="178">
        <f t="shared" si="2"/>
        <v>0</v>
      </c>
      <c r="T25" s="217">
        <f t="shared" si="3"/>
        <v>0</v>
      </c>
      <c r="V25" s="123"/>
      <c r="W25" s="123"/>
      <c r="X25" s="123"/>
      <c r="Y25" s="123"/>
      <c r="AA25" s="172" t="e">
        <f t="shared" si="12"/>
        <v>#VALUE!</v>
      </c>
      <c r="AB25" s="172" t="e">
        <f t="shared" si="13"/>
        <v>#VALUE!</v>
      </c>
      <c r="AC25" s="173" t="e">
        <f t="shared" ca="1" si="14"/>
        <v>#VALUE!</v>
      </c>
      <c r="AD25" s="174">
        <f t="shared" ca="1" si="15"/>
        <v>44387</v>
      </c>
      <c r="AE25" s="173" t="e">
        <f t="shared" ca="1" si="16"/>
        <v>#VALUE!</v>
      </c>
      <c r="AF25" s="172" t="e">
        <f t="shared" si="17"/>
        <v>#VALUE!</v>
      </c>
      <c r="AG25" s="172" t="e">
        <f t="shared" si="18"/>
        <v>#VALUE!</v>
      </c>
      <c r="AH25" s="172" t="e">
        <f t="shared" si="19"/>
        <v>#VALUE!</v>
      </c>
      <c r="AI25" s="172" t="e">
        <f t="shared" si="20"/>
        <v>#VALUE!</v>
      </c>
      <c r="AJ25" s="172" t="e">
        <f t="shared" si="21"/>
        <v>#VALUE!</v>
      </c>
      <c r="AK25" s="172" t="e">
        <f t="shared" si="22"/>
        <v>#VALUE!</v>
      </c>
      <c r="AL25" s="172">
        <f t="shared" si="23"/>
        <v>0</v>
      </c>
    </row>
    <row r="26" spans="1:38" ht="23.25" customHeight="1" x14ac:dyDescent="0.15">
      <c r="A26" s="206">
        <f t="shared" si="24"/>
        <v>19</v>
      </c>
      <c r="B26" s="183"/>
      <c r="C26" s="184"/>
      <c r="D26" s="200" t="str">
        <f t="shared" si="25"/>
        <v/>
      </c>
      <c r="E26" s="198" t="str">
        <f t="shared" si="0"/>
        <v/>
      </c>
      <c r="F26" s="211" t="str">
        <f t="shared" si="26"/>
        <v/>
      </c>
      <c r="G26" s="190" t="str">
        <f t="shared" si="27"/>
        <v/>
      </c>
      <c r="H26" s="199" t="str">
        <f t="shared" si="4"/>
        <v/>
      </c>
      <c r="I26" s="191"/>
      <c r="J26" s="192">
        <f t="shared" si="1"/>
        <v>0</v>
      </c>
      <c r="K26" s="192">
        <f t="shared" si="5"/>
        <v>0</v>
      </c>
      <c r="L26" s="192">
        <f t="shared" si="6"/>
        <v>0</v>
      </c>
      <c r="M26" s="193">
        <f t="shared" si="7"/>
        <v>0</v>
      </c>
      <c r="N26" s="194">
        <f t="shared" si="8"/>
        <v>0</v>
      </c>
      <c r="O26" s="194">
        <f t="shared" si="9"/>
        <v>0</v>
      </c>
      <c r="P26" s="195">
        <f t="shared" si="10"/>
        <v>0</v>
      </c>
      <c r="Q26" s="195">
        <f t="shared" si="11"/>
        <v>0</v>
      </c>
      <c r="S26" s="178">
        <f t="shared" si="2"/>
        <v>0</v>
      </c>
      <c r="T26" s="217">
        <f t="shared" si="3"/>
        <v>0</v>
      </c>
      <c r="V26" s="123"/>
      <c r="W26" s="123"/>
      <c r="X26" s="123"/>
      <c r="Y26" s="123"/>
      <c r="AA26" s="172" t="e">
        <f t="shared" si="12"/>
        <v>#VALUE!</v>
      </c>
      <c r="AB26" s="172" t="e">
        <f t="shared" si="13"/>
        <v>#VALUE!</v>
      </c>
      <c r="AC26" s="173" t="e">
        <f t="shared" ca="1" si="14"/>
        <v>#VALUE!</v>
      </c>
      <c r="AD26" s="174">
        <f t="shared" ca="1" si="15"/>
        <v>44387</v>
      </c>
      <c r="AE26" s="173" t="e">
        <f t="shared" ca="1" si="16"/>
        <v>#VALUE!</v>
      </c>
      <c r="AF26" s="172" t="e">
        <f t="shared" si="17"/>
        <v>#VALUE!</v>
      </c>
      <c r="AG26" s="172" t="e">
        <f t="shared" si="18"/>
        <v>#VALUE!</v>
      </c>
      <c r="AH26" s="172" t="e">
        <f t="shared" si="19"/>
        <v>#VALUE!</v>
      </c>
      <c r="AI26" s="172" t="e">
        <f t="shared" si="20"/>
        <v>#VALUE!</v>
      </c>
      <c r="AJ26" s="172" t="e">
        <f t="shared" si="21"/>
        <v>#VALUE!</v>
      </c>
      <c r="AK26" s="172" t="e">
        <f t="shared" si="22"/>
        <v>#VALUE!</v>
      </c>
      <c r="AL26" s="172">
        <f t="shared" si="23"/>
        <v>0</v>
      </c>
    </row>
    <row r="27" spans="1:38" ht="23.25" customHeight="1" x14ac:dyDescent="0.15">
      <c r="A27" s="206">
        <f t="shared" si="24"/>
        <v>20</v>
      </c>
      <c r="B27" s="183"/>
      <c r="C27" s="184"/>
      <c r="D27" s="200" t="str">
        <f t="shared" si="25"/>
        <v/>
      </c>
      <c r="E27" s="198" t="str">
        <f t="shared" si="0"/>
        <v/>
      </c>
      <c r="F27" s="211" t="str">
        <f t="shared" si="26"/>
        <v/>
      </c>
      <c r="G27" s="190" t="str">
        <f t="shared" si="27"/>
        <v/>
      </c>
      <c r="H27" s="199" t="str">
        <f t="shared" si="4"/>
        <v/>
      </c>
      <c r="I27" s="191"/>
      <c r="J27" s="192">
        <f t="shared" si="1"/>
        <v>0</v>
      </c>
      <c r="K27" s="192">
        <f t="shared" si="5"/>
        <v>0</v>
      </c>
      <c r="L27" s="192">
        <f t="shared" si="6"/>
        <v>0</v>
      </c>
      <c r="M27" s="193">
        <f t="shared" si="7"/>
        <v>0</v>
      </c>
      <c r="N27" s="194">
        <f t="shared" si="8"/>
        <v>0</v>
      </c>
      <c r="O27" s="194">
        <f t="shared" si="9"/>
        <v>0</v>
      </c>
      <c r="P27" s="195">
        <f t="shared" si="10"/>
        <v>0</v>
      </c>
      <c r="Q27" s="195">
        <f t="shared" si="11"/>
        <v>0</v>
      </c>
      <c r="S27" s="178">
        <f t="shared" si="2"/>
        <v>0</v>
      </c>
      <c r="T27" s="217">
        <f t="shared" si="3"/>
        <v>0</v>
      </c>
      <c r="V27" s="123"/>
      <c r="W27" s="123"/>
      <c r="X27" s="123"/>
      <c r="Y27" s="123"/>
      <c r="AA27" s="172" t="e">
        <f t="shared" si="12"/>
        <v>#VALUE!</v>
      </c>
      <c r="AB27" s="172" t="e">
        <f t="shared" si="13"/>
        <v>#VALUE!</v>
      </c>
      <c r="AC27" s="173" t="e">
        <f t="shared" ca="1" si="14"/>
        <v>#VALUE!</v>
      </c>
      <c r="AD27" s="174">
        <f t="shared" ca="1" si="15"/>
        <v>44387</v>
      </c>
      <c r="AE27" s="173" t="e">
        <f t="shared" ca="1" si="16"/>
        <v>#VALUE!</v>
      </c>
      <c r="AF27" s="172" t="e">
        <f t="shared" si="17"/>
        <v>#VALUE!</v>
      </c>
      <c r="AG27" s="172" t="e">
        <f t="shared" si="18"/>
        <v>#VALUE!</v>
      </c>
      <c r="AH27" s="172" t="e">
        <f t="shared" si="19"/>
        <v>#VALUE!</v>
      </c>
      <c r="AI27" s="172" t="e">
        <f t="shared" si="20"/>
        <v>#VALUE!</v>
      </c>
      <c r="AJ27" s="172" t="e">
        <f t="shared" si="21"/>
        <v>#VALUE!</v>
      </c>
      <c r="AK27" s="172" t="e">
        <f t="shared" si="22"/>
        <v>#VALUE!</v>
      </c>
      <c r="AL27" s="172">
        <f t="shared" si="23"/>
        <v>0</v>
      </c>
    </row>
    <row r="28" spans="1:38" ht="23.25" customHeight="1" x14ac:dyDescent="0.15">
      <c r="A28" s="300" t="s">
        <v>522</v>
      </c>
      <c r="B28" s="300"/>
      <c r="C28" s="201">
        <f>COUNT(I8:I27)</f>
        <v>0</v>
      </c>
      <c r="D28" s="300" t="s">
        <v>523</v>
      </c>
      <c r="E28" s="300"/>
      <c r="F28" s="300"/>
      <c r="G28" s="300"/>
      <c r="H28" s="206"/>
      <c r="I28" s="196">
        <f>SUM(I8:I27)</f>
        <v>0</v>
      </c>
      <c r="J28" s="196">
        <f>SUM(J8:J27)</f>
        <v>0</v>
      </c>
      <c r="K28" s="196">
        <f>SUM(K8:K27)</f>
        <v>0</v>
      </c>
      <c r="L28" s="196">
        <f t="shared" si="6"/>
        <v>0</v>
      </c>
      <c r="M28" s="202"/>
      <c r="N28" s="196">
        <f>SUM(N8:N27)</f>
        <v>0</v>
      </c>
      <c r="O28" s="196">
        <f t="shared" ref="O28:Q28" si="28">SUM(O8:O27)</f>
        <v>0</v>
      </c>
      <c r="P28" s="196">
        <f t="shared" si="28"/>
        <v>0</v>
      </c>
      <c r="Q28" s="196">
        <f t="shared" si="28"/>
        <v>0</v>
      </c>
    </row>
    <row r="29" spans="1:38" x14ac:dyDescent="0.15">
      <c r="J29" s="207" t="s">
        <v>551</v>
      </c>
      <c r="K29" s="212"/>
      <c r="L29" s="212"/>
    </row>
    <row r="30" spans="1:38" x14ac:dyDescent="0.15">
      <c r="I30" s="181" t="s">
        <v>552</v>
      </c>
      <c r="J30" s="210">
        <f>J28-I28</f>
        <v>0</v>
      </c>
      <c r="K30" s="213"/>
      <c r="L30" s="213"/>
      <c r="N30" s="215"/>
    </row>
    <row r="31" spans="1:38" x14ac:dyDescent="0.15">
      <c r="N31" s="216"/>
    </row>
    <row r="32" spans="1:38" x14ac:dyDescent="0.15">
      <c r="N32" s="215"/>
    </row>
    <row r="34" spans="14:14" x14ac:dyDescent="0.15">
      <c r="N34" s="215"/>
    </row>
  </sheetData>
  <mergeCells count="27">
    <mergeCell ref="A28:B28"/>
    <mergeCell ref="D28:G28"/>
    <mergeCell ref="P6:P7"/>
    <mergeCell ref="Q6:Q7"/>
    <mergeCell ref="S6:S7"/>
    <mergeCell ref="A6:A7"/>
    <mergeCell ref="B6:B7"/>
    <mergeCell ref="C6:C7"/>
    <mergeCell ref="D6:E6"/>
    <mergeCell ref="F6:F7"/>
    <mergeCell ref="G6:G7"/>
    <mergeCell ref="T6:T7"/>
    <mergeCell ref="X6:X7"/>
    <mergeCell ref="Y6:Y7"/>
    <mergeCell ref="H6:H7"/>
    <mergeCell ref="I6:I7"/>
    <mergeCell ref="J6:J7"/>
    <mergeCell ref="L6:L7"/>
    <mergeCell ref="N6:N7"/>
    <mergeCell ref="O6:O7"/>
    <mergeCell ref="A4:B4"/>
    <mergeCell ref="E4:M4"/>
    <mergeCell ref="A1:I1"/>
    <mergeCell ref="P2:Q2"/>
    <mergeCell ref="A3:B3"/>
    <mergeCell ref="E3:F3"/>
    <mergeCell ref="H3:I3"/>
  </mergeCells>
  <phoneticPr fontId="2" type="noConversion"/>
  <conditionalFormatting sqref="AL8:AL27">
    <cfRule type="cellIs" dxfId="163" priority="10" operator="equal">
      <formula>13</formula>
    </cfRule>
    <cfRule type="cellIs" dxfId="162" priority="11" operator="equal">
      <formula>"고용허가체크"</formula>
    </cfRule>
  </conditionalFormatting>
  <conditionalFormatting sqref="AJ8:AJ27">
    <cfRule type="cellIs" dxfId="161" priority="9" operator="greaterThan">
      <formula>0</formula>
    </cfRule>
  </conditionalFormatting>
  <conditionalFormatting sqref="AK8:AK27 AB8:AB27">
    <cfRule type="cellIs" dxfId="160" priority="8" operator="equal">
      <formula>"주민오류"</formula>
    </cfRule>
  </conditionalFormatting>
  <conditionalFormatting sqref="AH8:AH27">
    <cfRule type="cellIs" dxfId="159" priority="7" operator="equal">
      <formula>"외국인"</formula>
    </cfRule>
  </conditionalFormatting>
  <conditionalFormatting sqref="AI8:AI27">
    <cfRule type="cellIs" dxfId="158" priority="6" operator="equal">
      <formula>"고용허가체크"</formula>
    </cfRule>
  </conditionalFormatting>
  <conditionalFormatting sqref="Q3">
    <cfRule type="cellIs" dxfId="157" priority="4" operator="equal">
      <formula>"사업자오류"</formula>
    </cfRule>
    <cfRule type="cellIs" dxfId="156" priority="5" operator="equal">
      <formula>"OK"</formula>
    </cfRule>
  </conditionalFormatting>
  <conditionalFormatting sqref="C9">
    <cfRule type="expression" priority="3">
      <formula>"COUNT(13)"</formula>
    </cfRule>
  </conditionalFormatting>
  <conditionalFormatting sqref="T8:T27">
    <cfRule type="cellIs" dxfId="155" priority="1" operator="greaterThan">
      <formula>0</formula>
    </cfRule>
    <cfRule type="cellIs" dxfId="154" priority="2" operator="lessThan">
      <formula>0</formula>
    </cfRule>
  </conditionalFormatting>
  <pageMargins left="0.31496062992125984" right="0.31496062992125984" top="0.55118110236220474" bottom="0.35433070866141736" header="0.31496062992125984" footer="0.31496062992125984"/>
  <pageSetup paperSize="9"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8369" r:id="rId4" name="Group Box 1">
              <controlPr defaultSize="0" autoFill="0" autoPict="0">
                <anchor moveWithCells="1">
                  <from>
                    <xdr:col>9</xdr:col>
                    <xdr:colOff>47625</xdr:colOff>
                    <xdr:row>1</xdr:row>
                    <xdr:rowOff>0</xdr:rowOff>
                  </from>
                  <to>
                    <xdr:col>10</xdr:col>
                    <xdr:colOff>466725</xdr:colOff>
                    <xdr:row>2</xdr:row>
                    <xdr:rowOff>219075</xdr:rowOff>
                  </to>
                </anchor>
              </controlPr>
            </control>
          </mc:Choice>
        </mc:AlternateContent>
        <mc:AlternateContent xmlns:mc="http://schemas.openxmlformats.org/markup-compatibility/2006">
          <mc:Choice Requires="x14">
            <control shapeId="58370" r:id="rId5" name="Option Button 2">
              <controlPr defaultSize="0" autoFill="0" autoLine="0" autoPict="0">
                <anchor moveWithCells="1">
                  <from>
                    <xdr:col>9</xdr:col>
                    <xdr:colOff>171450</xdr:colOff>
                    <xdr:row>1</xdr:row>
                    <xdr:rowOff>104775</xdr:rowOff>
                  </from>
                  <to>
                    <xdr:col>9</xdr:col>
                    <xdr:colOff>762000</xdr:colOff>
                    <xdr:row>2</xdr:row>
                    <xdr:rowOff>142875</xdr:rowOff>
                  </to>
                </anchor>
              </controlPr>
            </control>
          </mc:Choice>
        </mc:AlternateContent>
        <mc:AlternateContent xmlns:mc="http://schemas.openxmlformats.org/markup-compatibility/2006">
          <mc:Choice Requires="x14">
            <control shapeId="58371" r:id="rId6" name="Option Button 3">
              <controlPr defaultSize="0" autoFill="0" autoLine="0" autoPict="0">
                <anchor moveWithCells="1">
                  <from>
                    <xdr:col>9</xdr:col>
                    <xdr:colOff>866775</xdr:colOff>
                    <xdr:row>1</xdr:row>
                    <xdr:rowOff>114300</xdr:rowOff>
                  </from>
                  <to>
                    <xdr:col>10</xdr:col>
                    <xdr:colOff>371475</xdr:colOff>
                    <xdr:row>2</xdr:row>
                    <xdr:rowOff>152400</xdr:rowOff>
                  </to>
                </anchor>
              </controlPr>
            </control>
          </mc:Choice>
        </mc:AlternateContent>
        <mc:AlternateContent xmlns:mc="http://schemas.openxmlformats.org/markup-compatibility/2006">
          <mc:Choice Requires="x14">
            <control shapeId="58372" r:id="rId7" name="Group Box 4">
              <controlPr defaultSize="0" autoFill="0" autoPict="0">
                <anchor moveWithCells="1">
                  <from>
                    <xdr:col>18</xdr:col>
                    <xdr:colOff>66675</xdr:colOff>
                    <xdr:row>0</xdr:row>
                    <xdr:rowOff>152400</xdr:rowOff>
                  </from>
                  <to>
                    <xdr:col>22</xdr:col>
                    <xdr:colOff>1190625</xdr:colOff>
                    <xdr:row>3</xdr:row>
                    <xdr:rowOff>47625</xdr:rowOff>
                  </to>
                </anchor>
              </controlPr>
            </control>
          </mc:Choice>
        </mc:AlternateContent>
        <mc:AlternateContent xmlns:mc="http://schemas.openxmlformats.org/markup-compatibility/2006">
          <mc:Choice Requires="x14">
            <control shapeId="58373" r:id="rId8" name="Option Button 5">
              <controlPr defaultSize="0" autoFill="0" autoLine="0" autoPict="0">
                <anchor moveWithCells="1">
                  <from>
                    <xdr:col>18</xdr:col>
                    <xdr:colOff>133350</xdr:colOff>
                    <xdr:row>1</xdr:row>
                    <xdr:rowOff>76200</xdr:rowOff>
                  </from>
                  <to>
                    <xdr:col>18</xdr:col>
                    <xdr:colOff>1000125</xdr:colOff>
                    <xdr:row>2</xdr:row>
                    <xdr:rowOff>114300</xdr:rowOff>
                  </to>
                </anchor>
              </controlPr>
            </control>
          </mc:Choice>
        </mc:AlternateContent>
        <mc:AlternateContent xmlns:mc="http://schemas.openxmlformats.org/markup-compatibility/2006">
          <mc:Choice Requires="x14">
            <control shapeId="58374" r:id="rId9" name="Option Button 6">
              <controlPr defaultSize="0" autoFill="0" autoLine="0" autoPict="0">
                <anchor moveWithCells="1">
                  <from>
                    <xdr:col>18</xdr:col>
                    <xdr:colOff>1114425</xdr:colOff>
                    <xdr:row>1</xdr:row>
                    <xdr:rowOff>76200</xdr:rowOff>
                  </from>
                  <to>
                    <xdr:col>19</xdr:col>
                    <xdr:colOff>666750</xdr:colOff>
                    <xdr:row>2</xdr:row>
                    <xdr:rowOff>114300</xdr:rowOff>
                  </to>
                </anchor>
              </controlPr>
            </control>
          </mc:Choice>
        </mc:AlternateContent>
        <mc:AlternateContent xmlns:mc="http://schemas.openxmlformats.org/markup-compatibility/2006">
          <mc:Choice Requires="x14">
            <control shapeId="58375" r:id="rId10" name="Option Button 7">
              <controlPr defaultSize="0" autoFill="0" autoLine="0" autoPict="0">
                <anchor moveWithCells="1">
                  <from>
                    <xdr:col>20</xdr:col>
                    <xdr:colOff>57150</xdr:colOff>
                    <xdr:row>1</xdr:row>
                    <xdr:rowOff>76200</xdr:rowOff>
                  </from>
                  <to>
                    <xdr:col>21</xdr:col>
                    <xdr:colOff>238125</xdr:colOff>
                    <xdr:row>2</xdr:row>
                    <xdr:rowOff>114300</xdr:rowOff>
                  </to>
                </anchor>
              </controlPr>
            </control>
          </mc:Choice>
        </mc:AlternateContent>
        <mc:AlternateContent xmlns:mc="http://schemas.openxmlformats.org/markup-compatibility/2006">
          <mc:Choice Requires="x14">
            <control shapeId="58376" r:id="rId11" name="Option Button 8">
              <controlPr defaultSize="0" autoFill="0" autoLine="0" autoPict="0">
                <anchor moveWithCells="1">
                  <from>
                    <xdr:col>21</xdr:col>
                    <xdr:colOff>390525</xdr:colOff>
                    <xdr:row>1</xdr:row>
                    <xdr:rowOff>76200</xdr:rowOff>
                  </from>
                  <to>
                    <xdr:col>22</xdr:col>
                    <xdr:colOff>114300</xdr:colOff>
                    <xdr:row>2</xdr:row>
                    <xdr:rowOff>114300</xdr:rowOff>
                  </to>
                </anchor>
              </controlPr>
            </control>
          </mc:Choice>
        </mc:AlternateContent>
        <mc:AlternateContent xmlns:mc="http://schemas.openxmlformats.org/markup-compatibility/2006">
          <mc:Choice Requires="x14">
            <control shapeId="58377" r:id="rId12" name="Option Button 9">
              <controlPr defaultSize="0" autoFill="0" autoLine="0" autoPict="0">
                <anchor moveWithCells="1">
                  <from>
                    <xdr:col>22</xdr:col>
                    <xdr:colOff>209550</xdr:colOff>
                    <xdr:row>1</xdr:row>
                    <xdr:rowOff>76200</xdr:rowOff>
                  </from>
                  <to>
                    <xdr:col>22</xdr:col>
                    <xdr:colOff>1076325</xdr:colOff>
                    <xdr:row>2</xdr:row>
                    <xdr:rowOff>114300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L34"/>
  <sheetViews>
    <sheetView showGridLines="0" workbookViewId="0">
      <selection activeCell="B8" sqref="B8"/>
    </sheetView>
  </sheetViews>
  <sheetFormatPr defaultRowHeight="13.5" x14ac:dyDescent="0.15"/>
  <cols>
    <col min="1" max="1" width="4.75" bestFit="1" customWidth="1"/>
    <col min="3" max="3" width="15.5" customWidth="1"/>
    <col min="4" max="4" width="7.875" customWidth="1"/>
    <col min="5" max="5" width="9.375" customWidth="1"/>
    <col min="6" max="7" width="11.5" customWidth="1"/>
    <col min="8" max="8" width="4.75" customWidth="1"/>
    <col min="9" max="9" width="12.375" customWidth="1"/>
    <col min="10" max="12" width="14.25" customWidth="1"/>
    <col min="13" max="13" width="7.5" customWidth="1"/>
    <col min="14" max="14" width="10.125" bestFit="1" customWidth="1"/>
    <col min="15" max="15" width="11" bestFit="1" customWidth="1"/>
    <col min="16" max="16" width="10.125" bestFit="1" customWidth="1"/>
    <col min="17" max="17" width="12.75" customWidth="1"/>
    <col min="19" max="19" width="17.25" customWidth="1"/>
    <col min="20" max="20" width="10.125" bestFit="1" customWidth="1"/>
    <col min="22" max="22" width="15" customWidth="1"/>
    <col min="23" max="23" width="28.375" customWidth="1"/>
    <col min="25" max="26" width="21.875" customWidth="1"/>
    <col min="30" max="30" width="11.625" bestFit="1" customWidth="1"/>
    <col min="31" max="31" width="16.125" bestFit="1" customWidth="1"/>
    <col min="33" max="33" width="10.5" bestFit="1" customWidth="1"/>
    <col min="35" max="35" width="9.75" bestFit="1" customWidth="1"/>
    <col min="38" max="38" width="12.5" bestFit="1" customWidth="1"/>
  </cols>
  <sheetData>
    <row r="1" spans="1:38" ht="27" x14ac:dyDescent="0.15">
      <c r="A1" s="297" t="s">
        <v>553</v>
      </c>
      <c r="B1" s="297"/>
      <c r="C1" s="297"/>
      <c r="D1" s="297"/>
      <c r="E1" s="297"/>
      <c r="F1" s="297"/>
      <c r="G1" s="297"/>
      <c r="H1" s="297"/>
      <c r="I1" s="297"/>
    </row>
    <row r="2" spans="1:38" x14ac:dyDescent="0.15">
      <c r="A2" s="101" t="s">
        <v>517</v>
      </c>
      <c r="P2" s="293" t="s">
        <v>531</v>
      </c>
      <c r="Q2" s="293"/>
    </row>
    <row r="3" spans="1:38" ht="20.25" customHeight="1" x14ac:dyDescent="0.15">
      <c r="A3" s="286" t="s">
        <v>518</v>
      </c>
      <c r="B3" s="286"/>
      <c r="C3" s="183" t="str">
        <f>기본입력사항!$B$3</f>
        <v>조세실</v>
      </c>
      <c r="D3" s="208" t="s">
        <v>519</v>
      </c>
      <c r="E3" s="307" t="str">
        <f>기본입력사항!$D$3</f>
        <v>주황규</v>
      </c>
      <c r="F3" s="307"/>
      <c r="G3" s="208" t="s">
        <v>520</v>
      </c>
      <c r="H3" s="308">
        <f>G8</f>
        <v>44286</v>
      </c>
      <c r="I3" s="308"/>
      <c r="N3" s="159">
        <v>1</v>
      </c>
      <c r="P3" s="181">
        <f>IF(10-MOD(MID(C4,1,1)*1+MID(C4,2,1)*3+MID(C4,3,1)*7+MID(C4,4,1)*1+MID(C4,5,1)*3+MID(C4,6,1)*7+MID(C4,7,1)*1+MID(C4,8,1)*3+INT((MID(C4,9,1)*5)/10)+MOD(MID(C4,9,1)*5,10),10)=10,0,10-MOD(MID(C4,1,1)*1+MID(C4,2,1)*3+MID(C4,3,1)*7+MID(C4,4,1)*1+MID(C4,5,1)*3+MID(C4,6,1)*7+MID(C4,7,1)*1+MID(C4,8,1)*3+INT((MID(C4,9,1)*5)/10)+MOD(MID(C4,9,1)*5,10),10))</f>
        <v>7</v>
      </c>
      <c r="Q3" s="203" t="str">
        <f>IF(INT(MID(C4,10,1))=P3,"OK","사업자오류")</f>
        <v>OK</v>
      </c>
      <c r="R3" s="181">
        <v>1</v>
      </c>
    </row>
    <row r="4" spans="1:38" ht="20.25" customHeight="1" x14ac:dyDescent="0.15">
      <c r="A4" s="284" t="s">
        <v>112</v>
      </c>
      <c r="B4" s="303"/>
      <c r="C4" s="182">
        <f>기본입력사항!$B$4</f>
        <v>3128512347</v>
      </c>
      <c r="D4" s="186" t="s">
        <v>530</v>
      </c>
      <c r="E4" s="304" t="str">
        <f>기본입력사항!$D$4</f>
        <v>충남 천안시 서북구 오성로 103,6층 두정동 청풍프라자</v>
      </c>
      <c r="F4" s="305"/>
      <c r="G4" s="305"/>
      <c r="H4" s="305"/>
      <c r="I4" s="305"/>
      <c r="J4" s="305"/>
      <c r="K4" s="305"/>
      <c r="L4" s="305"/>
      <c r="M4" s="306"/>
    </row>
    <row r="5" spans="1:38" x14ac:dyDescent="0.15">
      <c r="I5" s="238" t="s">
        <v>601</v>
      </c>
    </row>
    <row r="6" spans="1:38" ht="18" customHeight="1" x14ac:dyDescent="0.15">
      <c r="A6" s="286" t="s">
        <v>509</v>
      </c>
      <c r="B6" s="286" t="s">
        <v>510</v>
      </c>
      <c r="C6" s="286" t="s">
        <v>76</v>
      </c>
      <c r="D6" s="286" t="s">
        <v>213</v>
      </c>
      <c r="E6" s="286"/>
      <c r="F6" s="282" t="s">
        <v>516</v>
      </c>
      <c r="G6" s="282" t="s">
        <v>515</v>
      </c>
      <c r="H6" s="282" t="s">
        <v>528</v>
      </c>
      <c r="I6" s="286" t="s">
        <v>399</v>
      </c>
      <c r="J6" s="296" t="s">
        <v>527</v>
      </c>
      <c r="K6" s="209" t="s">
        <v>565</v>
      </c>
      <c r="L6" s="301" t="s">
        <v>566</v>
      </c>
      <c r="M6" s="208" t="s">
        <v>512</v>
      </c>
      <c r="N6" s="286" t="s">
        <v>404</v>
      </c>
      <c r="O6" s="286" t="s">
        <v>405</v>
      </c>
      <c r="P6" s="286" t="s">
        <v>513</v>
      </c>
      <c r="Q6" s="286" t="s">
        <v>514</v>
      </c>
      <c r="S6" s="292" t="s">
        <v>521</v>
      </c>
      <c r="T6" s="298" t="s">
        <v>406</v>
      </c>
      <c r="V6" s="204" t="s">
        <v>554</v>
      </c>
      <c r="W6" s="204" t="s">
        <v>554</v>
      </c>
      <c r="X6" s="279" t="s">
        <v>526</v>
      </c>
      <c r="Y6" s="280" t="s">
        <v>508</v>
      </c>
      <c r="AA6" s="170" t="s">
        <v>507</v>
      </c>
      <c r="AB6" s="170"/>
      <c r="AC6" s="170"/>
      <c r="AD6" s="170"/>
      <c r="AE6" s="170"/>
      <c r="AF6" s="170"/>
      <c r="AG6" s="170"/>
      <c r="AH6" s="170"/>
      <c r="AI6" s="170"/>
      <c r="AJ6" s="170"/>
      <c r="AK6" s="170"/>
      <c r="AL6" s="170"/>
    </row>
    <row r="7" spans="1:38" s="175" customFormat="1" ht="18" customHeight="1" x14ac:dyDescent="0.15">
      <c r="A7" s="286"/>
      <c r="B7" s="286"/>
      <c r="C7" s="286"/>
      <c r="D7" s="208" t="s">
        <v>567</v>
      </c>
      <c r="E7" s="208" t="s">
        <v>511</v>
      </c>
      <c r="F7" s="283"/>
      <c r="G7" s="283"/>
      <c r="H7" s="283"/>
      <c r="I7" s="286"/>
      <c r="J7" s="286"/>
      <c r="K7" s="214">
        <v>0.6</v>
      </c>
      <c r="L7" s="302"/>
      <c r="M7" s="179">
        <v>0.2</v>
      </c>
      <c r="N7" s="286"/>
      <c r="O7" s="286"/>
      <c r="P7" s="286"/>
      <c r="Q7" s="286"/>
      <c r="S7" s="293"/>
      <c r="T7" s="299"/>
      <c r="V7" s="205" t="s">
        <v>525</v>
      </c>
      <c r="W7" s="205" t="s">
        <v>524</v>
      </c>
      <c r="X7" s="280"/>
      <c r="Y7" s="280"/>
      <c r="Z7"/>
      <c r="AA7" s="171" t="s">
        <v>448</v>
      </c>
      <c r="AB7" s="171" t="s">
        <v>449</v>
      </c>
      <c r="AC7" s="171" t="s">
        <v>450</v>
      </c>
      <c r="AD7" s="171" t="s">
        <v>451</v>
      </c>
      <c r="AE7" s="171" t="s">
        <v>452</v>
      </c>
      <c r="AF7" s="171" t="s">
        <v>453</v>
      </c>
      <c r="AG7" s="171" t="s">
        <v>454</v>
      </c>
      <c r="AH7" s="171" t="s">
        <v>455</v>
      </c>
      <c r="AI7" s="171" t="s">
        <v>456</v>
      </c>
      <c r="AJ7" s="171" t="s">
        <v>457</v>
      </c>
      <c r="AK7" s="171" t="s">
        <v>458</v>
      </c>
      <c r="AL7" s="171" t="s">
        <v>459</v>
      </c>
    </row>
    <row r="8" spans="1:38" ht="23.25" customHeight="1" x14ac:dyDescent="0.15">
      <c r="A8" s="206">
        <v>1</v>
      </c>
      <c r="B8" s="183"/>
      <c r="C8" s="184"/>
      <c r="D8" s="183">
        <v>76</v>
      </c>
      <c r="E8" s="198" t="str">
        <f t="shared" ref="E8:E27" si="0">IF(D8="","",VLOOKUP(D8,종목,2))</f>
        <v>계약의 위약 또는 해약으로 인하여 받는 위약금과 배상금 중 주택입주지체상금(이하 "주택입주지체상금"이라고 함)</v>
      </c>
      <c r="F8" s="188">
        <v>44256</v>
      </c>
      <c r="G8" s="189">
        <f>IF(F8="","",CHOOSE(R3,EOMONTH(F8,0),EOMONTH(F8,0)+5,EOMONTH(F8,0)+10,EOMONTH(F8,0)+15,EOMONTH(F8,0)+20))</f>
        <v>44286</v>
      </c>
      <c r="H8" s="199" t="str">
        <f>TEXT(G8,"aaa")</f>
        <v>수</v>
      </c>
      <c r="I8" s="191"/>
      <c r="J8" s="192">
        <f t="shared" ref="J8:J27" si="1">IF(OR($N$3=1,I8&lt;=250000),I8,TRUNC(I8/91.2%,-1))</f>
        <v>0</v>
      </c>
      <c r="K8" s="192">
        <f>J8*$K$7</f>
        <v>0</v>
      </c>
      <c r="L8" s="192">
        <f>J8-K8</f>
        <v>0</v>
      </c>
      <c r="M8" s="193">
        <f>IF(L8&lt;=50000,0%,$M$7)</f>
        <v>0</v>
      </c>
      <c r="N8" s="194">
        <f>IF(J8&gt;250000,TRUNC(L8*M8,-1),0)</f>
        <v>0</v>
      </c>
      <c r="O8" s="194">
        <f>TRUNC(N8*10%,-1)</f>
        <v>0</v>
      </c>
      <c r="P8" s="195">
        <f>SUM(N8:O8)</f>
        <v>0</v>
      </c>
      <c r="Q8" s="195">
        <f>J8-P8</f>
        <v>0</v>
      </c>
      <c r="S8" s="178">
        <f t="shared" ref="S8:S27" si="2">IF($N$3=2,J8-(Q8-I8),0)</f>
        <v>0</v>
      </c>
      <c r="T8" s="217">
        <f t="shared" ref="T8:T27" si="3">IF($N$3=2,S8-J8,0)</f>
        <v>0</v>
      </c>
      <c r="V8" s="123"/>
      <c r="W8" s="123"/>
      <c r="X8" s="123"/>
      <c r="Y8" s="123"/>
      <c r="AA8" s="172" t="e">
        <f>IF(LEN(CLEAN(C8))=10,IF(AND(VALUE(MID(C8,4,1))&gt;=1,VALUE(MID(C8,4,1))&lt;=4),MOD(11-MOD(0*2+0*3+0*4+MID(C8,1,1)*5+MID(C8,2,1)*6+MID(C8,3,1)*7+MID(C8,4,1)*8+MID(C8,5,1)*9+MID(C8,6,1)*2+MID(C8,7,1)*3+MID(C8,8,1)*4+MID(C8,9,1)*5,11),10),IF(AND(VALUE(MID(C8,4,1))&gt;=5,VALUE(MID(C8,4,1))&lt;=8),MOD(11-MOD(0*2+0*3+0*4+MID(C8,1,1)*5+MID(C8,2,1)*6+MID(C8,3,1)*7+MID(C8,4,1)*8+MID(C8,5,1)*9+MID(C8,6,1)*2+MID(C8,7,1)*3+MID(C8,8,1)*4+MID(C8,9,1)*5,11),10),"오류")),IF(LEN(CLEAN(C8))=11,IF(AND(VALUE(MID(C8,5,1))&gt;=1,VALUE(MID(C8,5,1))&lt;=4),MOD(11-MOD(0*2+0*3+MID(C8,1,1)*4+MID(C8,2,1)*5+MID(C8,3,1)*6+MID(C8,4,1)*7+MID(C8,5,1)*8+MID(C8,6,1)*9+MID(C8,7,1)*2+MID(C8,8,1)*3+MID(C8,9,1)*4+MID(C8,10,1)*5,11),10),IF(AND(VALUE(MID(C8,5,1))&gt;=5,VALUE(MID(C8,5,1))&lt;=8),MOD(11-MOD(0*2+0*3+MID(C8,1,1)*4+MID(C8,2,1)*5+MID(C8,3,1)*6+MID(C8,4,1)*7+MID(C8,5,1)*8+MID(C8,6,1)*9+MID(C8,7,1)*2+MID(C8,8,1)*3+MID(C8,9,1)*4+MID(C8,10,1)*5,11),10),"오류")),IF(LEN(CLEAN(C8))=12,IF(AND(VALUE(MID(C8,6,1))&gt;=1,VALUE(MID(C8,6,1))&lt;=4),MOD(11-MOD(0*2+MID(C8,1,1)*3+MID(C8,2,1)*4+MID(C8,3,1)*5+MID(C8,4,1)*6+MID(C8,5,1)*7+MID(C8,6,1)*8+MID(C8,7,1)*9+MID(C8,8,1)*2+MID(C8,9,1)*3+MID(C8,10,1)*4+MID(C8,11,1)*5,11),10),IF(AND(VALUE(MID(C8,7,1))&gt;=5,VALUE(MID(C8,7,1))&lt;=8),MOD(11-MOD(0*2+MID(C8,1,1)*3+MID(C8,2,1)*4+MID(C8,3,1)*5+MID(C8,4,1)*6+MID(C8,5,1)*7+MID(C8,6,1)*8+MID(C8,7,1)*9+MID(C8,8,1)*2+MID(C8,9,1)*3+MID(C8,10,1)*4+MID(C8,11,1)*5,11),10),"오류")),IF(AND(VALUE(MID(C8,7,1))&gt;=1,VALUE(MID(C8,7,1))&lt;=4),MOD(11-MOD(MID(C8,1,1)*2+MID(C8,2,1)*3+MID(C8,3,1)*4+MID(C8,4,1)*5+MID(C8,5,1)*6+MID(C8,6,1)*7+MID(C8,7,1)*8+MID(C8,8,1)*9+MID(C8,9,1)*2+MID(C8,10,1)*3+MID(C8,11,1)*4+MID(C8,12,1)*5,11),10),IF(AND(VALUE(MID(C8,7,1))&gt;=5,VALUE(MID(C8,7,1))&lt;=8),IF(LEN(CLEAN(C8))=12,MOD(MOD(11-MOD(0*2+MID(C8,1,1)*3+MID(C8,2,1)*4+MID(C8,3,1)*5+MID(C8,4,1)*6+MID(C8,5,1)*7+MID(C8,6,1)*8+MID(C8,7,1)*9+MID(C8,8,1)*2+MID(C8,9,1)*3+MID(C8,10,1)*4+MID(C8,11,1)*5,11),10)+2,10),MOD(MOD(11-MOD(MID(C8,1,1)*2+MID(C8,2,1)*3+MID(C8,3,1)*4+MID(C8,4,1)*5+MID(C8,5,1)*6+MID(C8,6,1)*7+MID(C8,7,1)*8+MID(C8,8,1)*9+MID(C8,9,1)*2+MID(C8,10,1)*3+MID(C8,11,1)*4+MID(C8,12,1)*5,11),10)+2,10)))))))</f>
        <v>#VALUE!</v>
      </c>
      <c r="AB8" s="172" t="e">
        <f>IF(INT(RIGHT(C8,1))=AA8,"OK","주민오류")</f>
        <v>#VALUE!</v>
      </c>
      <c r="AC8" s="173" t="e">
        <f ca="1">DATEDIF(IF(OR(MID(C8,LEN(CLEAN(C8))-6,1)&lt;="2",MID(C8,LEN(CLEAN(C8))-6,1)="5",MID(C8,LEN(CLEAN(C8))-6,1)="6"),DATE(MID(C8,1,2),MID(C8,3,2),MID(C8,5,2)),CHOOSE(14-LEN(CLEAN(C8)), DATE(MID(C8,1,2)+100,MID(C8,3,2),MID(C8,5,2)), DATE(MID(C8,1,1)+100,MID(C8,2,2),MID(C8,4,2)),DATE(2000,MID(C8,1,2),MID(C8,3,2)),DATE(2000,MID(C8,1,1),MID(C8,2,2)))),TODAY(),"y")</f>
        <v>#VALUE!</v>
      </c>
      <c r="AD8" s="174">
        <f ca="1">TODAY()</f>
        <v>44387</v>
      </c>
      <c r="AE8" s="173" t="e">
        <f ca="1">DATEDIF(IF(OR(MID(C8,LEN(CLEAN(C8))-6,1)&lt;="2",MID(C8,LEN(CLEAN(C8))-6,1)="5",MID(C8,LEN(CLEAN(C8))-6,1)="6"),DATE(MID(C8,1,2),MID(C8,3,2),MID(C8,5,2)),CHOOSE(14-LEN(CLEAN(C8)), DATE(MID(C8,1,2)+100,MID(C8,3,2),MID(C8,5,2)), DATE(MID(C8,1,1)+100,MID(C8,2,2),MID(C8,4,2)),DATE(2000,MID(C8,1,2),MID(C8,3,2)),DATE(2000,MID(C8,1,1),MID(C8,2,2)))),AD8,"y")</f>
        <v>#VALUE!</v>
      </c>
      <c r="AF8" s="172" t="e">
        <f>CHOOSE(14-LEN(CLEAN(C8)),CHOOSE(MID(C8,7,1),"남","여","남","여","남","여","남","여","남","여"),CHOOSE(MID(C8,6,1),"남","여","남","여","남","여","남","여","남","여"),CHOOSE(MID(C8,5,1),"남","여","남","여","남","여","남","여","남","여"),CHOOSE(MID(C8,4,1),"남","여","남","여","남","여","남","여","남","여"),CHOOSE(MID(C8,3,1),"남","여","남","여","남","여","남","여","남","여"))</f>
        <v>#VALUE!</v>
      </c>
      <c r="AG8" s="172" t="e">
        <f>CHOOSE(14-LEN(CLEAN(C8)),MID(C8,7,1),MID(C8,6,1),MID(C8,5,1),MID(C8,4,1))</f>
        <v>#VALUE!</v>
      </c>
      <c r="AH8" s="172" t="e">
        <f>CHOOSE(AG8,"내국인","내국인","내국인","내국인","외국인","외국인","외국인","외국인")</f>
        <v>#VALUE!</v>
      </c>
      <c r="AI8" s="172" t="e">
        <f>IF(AH8="외국인","고용허가체크","")</f>
        <v>#VALUE!</v>
      </c>
      <c r="AJ8" s="172" t="e">
        <f>IF(LEN(CLEAN(C8))=12,MOD(MID(C8,7,1)*10+MID(C8,8,1),2),MOD(MID(C8,8,1)*10+MID(C8,9,1),2))</f>
        <v>#VALUE!</v>
      </c>
      <c r="AK8" s="172" t="e">
        <f>IF(AJ8=0,"OK","")</f>
        <v>#VALUE!</v>
      </c>
      <c r="AL8" s="172">
        <f>LEN(CLEAN(C8))</f>
        <v>0</v>
      </c>
    </row>
    <row r="9" spans="1:38" ht="23.25" customHeight="1" x14ac:dyDescent="0.15">
      <c r="A9" s="206">
        <f>A8+1</f>
        <v>2</v>
      </c>
      <c r="B9" s="183"/>
      <c r="C9" s="184"/>
      <c r="D9" s="200" t="str">
        <f>IF(B9="","",$D$8)</f>
        <v/>
      </c>
      <c r="E9" s="198" t="str">
        <f t="shared" si="0"/>
        <v/>
      </c>
      <c r="F9" s="211" t="str">
        <f>IF(B9="","",$F$8)</f>
        <v/>
      </c>
      <c r="G9" s="190" t="str">
        <f>IF(B9="","",$G$8)</f>
        <v/>
      </c>
      <c r="H9" s="199" t="str">
        <f t="shared" ref="H9:H27" si="4">TEXT(G9,"aaa")</f>
        <v/>
      </c>
      <c r="I9" s="191"/>
      <c r="J9" s="192">
        <f t="shared" si="1"/>
        <v>0</v>
      </c>
      <c r="K9" s="192">
        <f t="shared" ref="K9:K27" si="5">J9*$K$7</f>
        <v>0</v>
      </c>
      <c r="L9" s="192">
        <f t="shared" ref="L9:L28" si="6">J9-K9</f>
        <v>0</v>
      </c>
      <c r="M9" s="193">
        <f t="shared" ref="M9:M27" si="7">IF(L9&lt;=50000,0%,$M$7)</f>
        <v>0</v>
      </c>
      <c r="N9" s="194">
        <f t="shared" ref="N9:N27" si="8">IF(J9&gt;250000,TRUNC(L9*M9,-1),0)</f>
        <v>0</v>
      </c>
      <c r="O9" s="194">
        <f t="shared" ref="O9:O27" si="9">TRUNC(N9*10%,-1)</f>
        <v>0</v>
      </c>
      <c r="P9" s="195">
        <f t="shared" ref="P9:P27" si="10">SUM(N9:O9)</f>
        <v>0</v>
      </c>
      <c r="Q9" s="195">
        <f t="shared" ref="Q9:Q27" si="11">J9-P9</f>
        <v>0</v>
      </c>
      <c r="S9" s="178">
        <f t="shared" si="2"/>
        <v>0</v>
      </c>
      <c r="T9" s="217">
        <f t="shared" si="3"/>
        <v>0</v>
      </c>
      <c r="V9" s="123"/>
      <c r="W9" s="123"/>
      <c r="X9" s="123"/>
      <c r="Y9" s="123"/>
      <c r="AA9" s="172" t="e">
        <f t="shared" ref="AA9:AA27" si="12">IF(LEN(CLEAN(C9))=10,IF(AND(VALUE(MID(C9,4,1))&gt;=1,VALUE(MID(C9,4,1))&lt;=4),MOD(11-MOD(0*2+0*3+0*4+MID(C9,1,1)*5+MID(C9,2,1)*6+MID(C9,3,1)*7+MID(C9,4,1)*8+MID(C9,5,1)*9+MID(C9,6,1)*2+MID(C9,7,1)*3+MID(C9,8,1)*4+MID(C9,9,1)*5,11),10),IF(AND(VALUE(MID(C9,4,1))&gt;=5,VALUE(MID(C9,4,1))&lt;=8),MOD(11-MOD(0*2+0*3+0*4+MID(C9,1,1)*5+MID(C9,2,1)*6+MID(C9,3,1)*7+MID(C9,4,1)*8+MID(C9,5,1)*9+MID(C9,6,1)*2+MID(C9,7,1)*3+MID(C9,8,1)*4+MID(C9,9,1)*5,11),10),"오류")),IF(LEN(CLEAN(C9))=11,IF(AND(VALUE(MID(C9,5,1))&gt;=1,VALUE(MID(C9,5,1))&lt;=4),MOD(11-MOD(0*2+0*3+MID(C9,1,1)*4+MID(C9,2,1)*5+MID(C9,3,1)*6+MID(C9,4,1)*7+MID(C9,5,1)*8+MID(C9,6,1)*9+MID(C9,7,1)*2+MID(C9,8,1)*3+MID(C9,9,1)*4+MID(C9,10,1)*5,11),10),IF(AND(VALUE(MID(C9,5,1))&gt;=5,VALUE(MID(C9,5,1))&lt;=8),MOD(11-MOD(0*2+0*3+MID(C9,1,1)*4+MID(C9,2,1)*5+MID(C9,3,1)*6+MID(C9,4,1)*7+MID(C9,5,1)*8+MID(C9,6,1)*9+MID(C9,7,1)*2+MID(C9,8,1)*3+MID(C9,9,1)*4+MID(C9,10,1)*5,11),10),"오류")),IF(LEN(CLEAN(C9))=12,IF(AND(VALUE(MID(C9,6,1))&gt;=1,VALUE(MID(C9,6,1))&lt;=4),MOD(11-MOD(0*2+MID(C9,1,1)*3+MID(C9,2,1)*4+MID(C9,3,1)*5+MID(C9,4,1)*6+MID(C9,5,1)*7+MID(C9,6,1)*8+MID(C9,7,1)*9+MID(C9,8,1)*2+MID(C9,9,1)*3+MID(C9,10,1)*4+MID(C9,11,1)*5,11),10),IF(AND(VALUE(MID(C9,7,1))&gt;=5,VALUE(MID(C9,7,1))&lt;=8),MOD(11-MOD(0*2+MID(C9,1,1)*3+MID(C9,2,1)*4+MID(C9,3,1)*5+MID(C9,4,1)*6+MID(C9,5,1)*7+MID(C9,6,1)*8+MID(C9,7,1)*9+MID(C9,8,1)*2+MID(C9,9,1)*3+MID(C9,10,1)*4+MID(C9,11,1)*5,11),10),"오류")),IF(AND(VALUE(MID(C9,7,1))&gt;=1,VALUE(MID(C9,7,1))&lt;=4),MOD(11-MOD(MID(C9,1,1)*2+MID(C9,2,1)*3+MID(C9,3,1)*4+MID(C9,4,1)*5+MID(C9,5,1)*6+MID(C9,6,1)*7+MID(C9,7,1)*8+MID(C9,8,1)*9+MID(C9,9,1)*2+MID(C9,10,1)*3+MID(C9,11,1)*4+MID(C9,12,1)*5,11),10),IF(AND(VALUE(MID(C9,7,1))&gt;=5,VALUE(MID(C9,7,1))&lt;=8),IF(LEN(CLEAN(C9))=12,MOD(MOD(11-MOD(0*2+MID(C9,1,1)*3+MID(C9,2,1)*4+MID(C9,3,1)*5+MID(C9,4,1)*6+MID(C9,5,1)*7+MID(C9,6,1)*8+MID(C9,7,1)*9+MID(C9,8,1)*2+MID(C9,9,1)*3+MID(C9,10,1)*4+MID(C9,11,1)*5,11),10)+2,10),MOD(MOD(11-MOD(MID(C9,1,1)*2+MID(C9,2,1)*3+MID(C9,3,1)*4+MID(C9,4,1)*5+MID(C9,5,1)*6+MID(C9,6,1)*7+MID(C9,7,1)*8+MID(C9,8,1)*9+MID(C9,9,1)*2+MID(C9,10,1)*3+MID(C9,11,1)*4+MID(C9,12,1)*5,11),10)+2,10)))))))</f>
        <v>#VALUE!</v>
      </c>
      <c r="AB9" s="172" t="e">
        <f t="shared" ref="AB9:AB27" si="13">IF(INT(RIGHT(C9,1))=AA9,"OK","주민오류")</f>
        <v>#VALUE!</v>
      </c>
      <c r="AC9" s="173" t="e">
        <f t="shared" ref="AC9:AC27" ca="1" si="14">DATEDIF(IF(OR(MID(C9,LEN(CLEAN(C9))-6,1)&lt;="2",MID(C9,LEN(CLEAN(C9))-6,1)="5",MID(C9,LEN(CLEAN(C9))-6,1)="6"),DATE(MID(C9,1,2),MID(C9,3,2),MID(C9,5,2)),CHOOSE(14-LEN(CLEAN(C9)), DATE(MID(C9,1,2)+100,MID(C9,3,2),MID(C9,5,2)), DATE(MID(C9,1,1)+100,MID(C9,2,2),MID(C9,4,2)),DATE(2000,MID(C9,1,2),MID(C9,3,2)),DATE(2000,MID(C9,1,1),MID(C9,2,2)))),TODAY(),"y")</f>
        <v>#VALUE!</v>
      </c>
      <c r="AD9" s="174">
        <f t="shared" ref="AD9:AD27" ca="1" si="15">TODAY()</f>
        <v>44387</v>
      </c>
      <c r="AE9" s="173" t="e">
        <f t="shared" ref="AE9:AE27" ca="1" si="16">DATEDIF(IF(OR(MID(C9,LEN(CLEAN(C9))-6,1)&lt;="2",MID(C9,LEN(CLEAN(C9))-6,1)="5",MID(C9,LEN(CLEAN(C9))-6,1)="6"),DATE(MID(C9,1,2),MID(C9,3,2),MID(C9,5,2)),CHOOSE(14-LEN(CLEAN(C9)), DATE(MID(C9,1,2)+100,MID(C9,3,2),MID(C9,5,2)), DATE(MID(C9,1,1)+100,MID(C9,2,2),MID(C9,4,2)),DATE(2000,MID(C9,1,2),MID(C9,3,2)),DATE(2000,MID(C9,1,1),MID(C9,2,2)))),AD9,"y")</f>
        <v>#VALUE!</v>
      </c>
      <c r="AF9" s="172" t="e">
        <f t="shared" ref="AF9:AF27" si="17">CHOOSE(14-LEN(CLEAN(C9)),CHOOSE(MID(C9,7,1),"남","여","남","여","남","여","남","여","남","여"),CHOOSE(MID(C9,6,1),"남","여","남","여","남","여","남","여","남","여"),CHOOSE(MID(C9,5,1),"남","여","남","여","남","여","남","여","남","여"),CHOOSE(MID(C9,4,1),"남","여","남","여","남","여","남","여","남","여"),CHOOSE(MID(C9,3,1),"남","여","남","여","남","여","남","여","남","여"))</f>
        <v>#VALUE!</v>
      </c>
      <c r="AG9" s="172" t="e">
        <f t="shared" ref="AG9:AG27" si="18">CHOOSE(14-LEN(CLEAN(C9)),MID(C9,7,1),MID(C9,6,1),MID(C9,5,1),MID(C9,4,1))</f>
        <v>#VALUE!</v>
      </c>
      <c r="AH9" s="172" t="e">
        <f t="shared" ref="AH9:AH27" si="19">CHOOSE(AG9,"내국인","내국인","내국인","내국인","외국인","외국인","외국인","외국인")</f>
        <v>#VALUE!</v>
      </c>
      <c r="AI9" s="172" t="e">
        <f t="shared" ref="AI9:AI27" si="20">IF(AH9="외국인","고용허가체크","")</f>
        <v>#VALUE!</v>
      </c>
      <c r="AJ9" s="172" t="e">
        <f t="shared" ref="AJ9:AJ27" si="21">IF(LEN(CLEAN(C9))=12,MOD(MID(C9,7,1)*10+MID(C9,8,1),2),MOD(MID(C9,8,1)*10+MID(C9,9,1),2))</f>
        <v>#VALUE!</v>
      </c>
      <c r="AK9" s="172" t="e">
        <f t="shared" ref="AK9:AK27" si="22">IF(AJ9=0,"OK","")</f>
        <v>#VALUE!</v>
      </c>
      <c r="AL9" s="172">
        <f t="shared" ref="AL9:AL27" si="23">LEN(CLEAN(C9))</f>
        <v>0</v>
      </c>
    </row>
    <row r="10" spans="1:38" ht="23.25" customHeight="1" x14ac:dyDescent="0.15">
      <c r="A10" s="206">
        <f t="shared" ref="A10:A27" si="24">A9+1</f>
        <v>3</v>
      </c>
      <c r="B10" s="183"/>
      <c r="C10" s="184"/>
      <c r="D10" s="200" t="str">
        <f t="shared" ref="D10:D27" si="25">IF(B10="","",$D$8)</f>
        <v/>
      </c>
      <c r="E10" s="198" t="str">
        <f t="shared" si="0"/>
        <v/>
      </c>
      <c r="F10" s="211" t="str">
        <f t="shared" ref="F10:F27" si="26">IF(B10="","",$F$8)</f>
        <v/>
      </c>
      <c r="G10" s="190" t="str">
        <f t="shared" ref="G10:G27" si="27">IF(B10="","",$G$8)</f>
        <v/>
      </c>
      <c r="H10" s="199" t="str">
        <f t="shared" si="4"/>
        <v/>
      </c>
      <c r="I10" s="191"/>
      <c r="J10" s="192">
        <f t="shared" si="1"/>
        <v>0</v>
      </c>
      <c r="K10" s="192">
        <f t="shared" si="5"/>
        <v>0</v>
      </c>
      <c r="L10" s="192">
        <f t="shared" si="6"/>
        <v>0</v>
      </c>
      <c r="M10" s="193">
        <f t="shared" si="7"/>
        <v>0</v>
      </c>
      <c r="N10" s="194">
        <f t="shared" si="8"/>
        <v>0</v>
      </c>
      <c r="O10" s="194">
        <f t="shared" si="9"/>
        <v>0</v>
      </c>
      <c r="P10" s="195">
        <f t="shared" si="10"/>
        <v>0</v>
      </c>
      <c r="Q10" s="195">
        <f t="shared" si="11"/>
        <v>0</v>
      </c>
      <c r="S10" s="178">
        <f t="shared" si="2"/>
        <v>0</v>
      </c>
      <c r="T10" s="217">
        <f t="shared" si="3"/>
        <v>0</v>
      </c>
      <c r="V10" s="123"/>
      <c r="W10" s="123"/>
      <c r="X10" s="123"/>
      <c r="Y10" s="123"/>
      <c r="AA10" s="172" t="e">
        <f t="shared" si="12"/>
        <v>#VALUE!</v>
      </c>
      <c r="AB10" s="172" t="e">
        <f t="shared" si="13"/>
        <v>#VALUE!</v>
      </c>
      <c r="AC10" s="173" t="e">
        <f t="shared" ca="1" si="14"/>
        <v>#VALUE!</v>
      </c>
      <c r="AD10" s="174">
        <f t="shared" ca="1" si="15"/>
        <v>44387</v>
      </c>
      <c r="AE10" s="173" t="e">
        <f t="shared" ca="1" si="16"/>
        <v>#VALUE!</v>
      </c>
      <c r="AF10" s="172" t="e">
        <f t="shared" si="17"/>
        <v>#VALUE!</v>
      </c>
      <c r="AG10" s="172" t="e">
        <f t="shared" si="18"/>
        <v>#VALUE!</v>
      </c>
      <c r="AH10" s="172" t="e">
        <f t="shared" si="19"/>
        <v>#VALUE!</v>
      </c>
      <c r="AI10" s="172" t="e">
        <f t="shared" si="20"/>
        <v>#VALUE!</v>
      </c>
      <c r="AJ10" s="172" t="e">
        <f t="shared" si="21"/>
        <v>#VALUE!</v>
      </c>
      <c r="AK10" s="172" t="e">
        <f t="shared" si="22"/>
        <v>#VALUE!</v>
      </c>
      <c r="AL10" s="172">
        <f t="shared" si="23"/>
        <v>0</v>
      </c>
    </row>
    <row r="11" spans="1:38" ht="23.25" customHeight="1" x14ac:dyDescent="0.15">
      <c r="A11" s="206">
        <f t="shared" si="24"/>
        <v>4</v>
      </c>
      <c r="B11" s="183"/>
      <c r="C11" s="184"/>
      <c r="D11" s="200" t="str">
        <f t="shared" si="25"/>
        <v/>
      </c>
      <c r="E11" s="198" t="str">
        <f t="shared" si="0"/>
        <v/>
      </c>
      <c r="F11" s="211" t="str">
        <f t="shared" si="26"/>
        <v/>
      </c>
      <c r="G11" s="190" t="str">
        <f t="shared" si="27"/>
        <v/>
      </c>
      <c r="H11" s="199" t="str">
        <f t="shared" si="4"/>
        <v/>
      </c>
      <c r="I11" s="191"/>
      <c r="J11" s="192">
        <f t="shared" si="1"/>
        <v>0</v>
      </c>
      <c r="K11" s="192">
        <f t="shared" si="5"/>
        <v>0</v>
      </c>
      <c r="L11" s="192">
        <f t="shared" si="6"/>
        <v>0</v>
      </c>
      <c r="M11" s="193">
        <f t="shared" si="7"/>
        <v>0</v>
      </c>
      <c r="N11" s="194">
        <f t="shared" si="8"/>
        <v>0</v>
      </c>
      <c r="O11" s="194">
        <f t="shared" si="9"/>
        <v>0</v>
      </c>
      <c r="P11" s="195">
        <f t="shared" si="10"/>
        <v>0</v>
      </c>
      <c r="Q11" s="195">
        <f t="shared" si="11"/>
        <v>0</v>
      </c>
      <c r="S11" s="178">
        <f t="shared" si="2"/>
        <v>0</v>
      </c>
      <c r="T11" s="217">
        <f t="shared" si="3"/>
        <v>0</v>
      </c>
      <c r="V11" s="123"/>
      <c r="W11" s="123"/>
      <c r="X11" s="123"/>
      <c r="Y11" s="123"/>
      <c r="AA11" s="172" t="e">
        <f t="shared" si="12"/>
        <v>#VALUE!</v>
      </c>
      <c r="AB11" s="172" t="e">
        <f t="shared" si="13"/>
        <v>#VALUE!</v>
      </c>
      <c r="AC11" s="173" t="e">
        <f t="shared" ca="1" si="14"/>
        <v>#VALUE!</v>
      </c>
      <c r="AD11" s="174">
        <f t="shared" ca="1" si="15"/>
        <v>44387</v>
      </c>
      <c r="AE11" s="173" t="e">
        <f t="shared" ca="1" si="16"/>
        <v>#VALUE!</v>
      </c>
      <c r="AF11" s="172" t="e">
        <f t="shared" si="17"/>
        <v>#VALUE!</v>
      </c>
      <c r="AG11" s="172" t="e">
        <f t="shared" si="18"/>
        <v>#VALUE!</v>
      </c>
      <c r="AH11" s="172" t="e">
        <f t="shared" si="19"/>
        <v>#VALUE!</v>
      </c>
      <c r="AI11" s="172" t="e">
        <f t="shared" si="20"/>
        <v>#VALUE!</v>
      </c>
      <c r="AJ11" s="172" t="e">
        <f t="shared" si="21"/>
        <v>#VALUE!</v>
      </c>
      <c r="AK11" s="172" t="e">
        <f t="shared" si="22"/>
        <v>#VALUE!</v>
      </c>
      <c r="AL11" s="172">
        <f t="shared" si="23"/>
        <v>0</v>
      </c>
    </row>
    <row r="12" spans="1:38" ht="23.25" customHeight="1" x14ac:dyDescent="0.15">
      <c r="A12" s="206">
        <f t="shared" si="24"/>
        <v>5</v>
      </c>
      <c r="B12" s="183"/>
      <c r="C12" s="184"/>
      <c r="D12" s="200" t="str">
        <f t="shared" si="25"/>
        <v/>
      </c>
      <c r="E12" s="198" t="str">
        <f t="shared" si="0"/>
        <v/>
      </c>
      <c r="F12" s="211" t="str">
        <f t="shared" si="26"/>
        <v/>
      </c>
      <c r="G12" s="190" t="str">
        <f t="shared" si="27"/>
        <v/>
      </c>
      <c r="H12" s="199" t="str">
        <f t="shared" si="4"/>
        <v/>
      </c>
      <c r="I12" s="191"/>
      <c r="J12" s="192">
        <f t="shared" si="1"/>
        <v>0</v>
      </c>
      <c r="K12" s="192">
        <f t="shared" si="5"/>
        <v>0</v>
      </c>
      <c r="L12" s="192">
        <f t="shared" si="6"/>
        <v>0</v>
      </c>
      <c r="M12" s="193">
        <f t="shared" si="7"/>
        <v>0</v>
      </c>
      <c r="N12" s="194">
        <f t="shared" si="8"/>
        <v>0</v>
      </c>
      <c r="O12" s="194">
        <f t="shared" si="9"/>
        <v>0</v>
      </c>
      <c r="P12" s="195">
        <f t="shared" si="10"/>
        <v>0</v>
      </c>
      <c r="Q12" s="195">
        <f t="shared" si="11"/>
        <v>0</v>
      </c>
      <c r="S12" s="178">
        <f t="shared" si="2"/>
        <v>0</v>
      </c>
      <c r="T12" s="217">
        <f t="shared" si="3"/>
        <v>0</v>
      </c>
      <c r="V12" s="123"/>
      <c r="W12" s="123"/>
      <c r="X12" s="123"/>
      <c r="Y12" s="123"/>
      <c r="AA12" s="172" t="e">
        <f t="shared" si="12"/>
        <v>#VALUE!</v>
      </c>
      <c r="AB12" s="172" t="e">
        <f t="shared" si="13"/>
        <v>#VALUE!</v>
      </c>
      <c r="AC12" s="173" t="e">
        <f t="shared" ca="1" si="14"/>
        <v>#VALUE!</v>
      </c>
      <c r="AD12" s="174">
        <f t="shared" ca="1" si="15"/>
        <v>44387</v>
      </c>
      <c r="AE12" s="173" t="e">
        <f t="shared" ca="1" si="16"/>
        <v>#VALUE!</v>
      </c>
      <c r="AF12" s="172" t="e">
        <f t="shared" si="17"/>
        <v>#VALUE!</v>
      </c>
      <c r="AG12" s="172" t="e">
        <f t="shared" si="18"/>
        <v>#VALUE!</v>
      </c>
      <c r="AH12" s="172" t="e">
        <f t="shared" si="19"/>
        <v>#VALUE!</v>
      </c>
      <c r="AI12" s="172" t="e">
        <f t="shared" si="20"/>
        <v>#VALUE!</v>
      </c>
      <c r="AJ12" s="172" t="e">
        <f t="shared" si="21"/>
        <v>#VALUE!</v>
      </c>
      <c r="AK12" s="172" t="e">
        <f t="shared" si="22"/>
        <v>#VALUE!</v>
      </c>
      <c r="AL12" s="172">
        <f t="shared" si="23"/>
        <v>0</v>
      </c>
    </row>
    <row r="13" spans="1:38" ht="23.25" customHeight="1" x14ac:dyDescent="0.15">
      <c r="A13" s="206">
        <f t="shared" si="24"/>
        <v>6</v>
      </c>
      <c r="B13" s="183"/>
      <c r="C13" s="184"/>
      <c r="D13" s="200" t="str">
        <f t="shared" si="25"/>
        <v/>
      </c>
      <c r="E13" s="198" t="str">
        <f t="shared" si="0"/>
        <v/>
      </c>
      <c r="F13" s="211" t="str">
        <f t="shared" si="26"/>
        <v/>
      </c>
      <c r="G13" s="190" t="str">
        <f t="shared" si="27"/>
        <v/>
      </c>
      <c r="H13" s="199" t="str">
        <f t="shared" si="4"/>
        <v/>
      </c>
      <c r="I13" s="191"/>
      <c r="J13" s="192">
        <f t="shared" si="1"/>
        <v>0</v>
      </c>
      <c r="K13" s="192">
        <f t="shared" si="5"/>
        <v>0</v>
      </c>
      <c r="L13" s="192">
        <f t="shared" si="6"/>
        <v>0</v>
      </c>
      <c r="M13" s="193">
        <f t="shared" si="7"/>
        <v>0</v>
      </c>
      <c r="N13" s="194">
        <f t="shared" si="8"/>
        <v>0</v>
      </c>
      <c r="O13" s="194">
        <f t="shared" si="9"/>
        <v>0</v>
      </c>
      <c r="P13" s="195">
        <f t="shared" si="10"/>
        <v>0</v>
      </c>
      <c r="Q13" s="195">
        <f t="shared" si="11"/>
        <v>0</v>
      </c>
      <c r="S13" s="178">
        <f t="shared" si="2"/>
        <v>0</v>
      </c>
      <c r="T13" s="217">
        <f t="shared" si="3"/>
        <v>0</v>
      </c>
      <c r="V13" s="123"/>
      <c r="W13" s="123"/>
      <c r="X13" s="123"/>
      <c r="Y13" s="123"/>
      <c r="AA13" s="172" t="e">
        <f t="shared" si="12"/>
        <v>#VALUE!</v>
      </c>
      <c r="AB13" s="172" t="e">
        <f t="shared" si="13"/>
        <v>#VALUE!</v>
      </c>
      <c r="AC13" s="173" t="e">
        <f t="shared" ca="1" si="14"/>
        <v>#VALUE!</v>
      </c>
      <c r="AD13" s="174">
        <f t="shared" ca="1" si="15"/>
        <v>44387</v>
      </c>
      <c r="AE13" s="173" t="e">
        <f t="shared" ca="1" si="16"/>
        <v>#VALUE!</v>
      </c>
      <c r="AF13" s="172" t="e">
        <f t="shared" si="17"/>
        <v>#VALUE!</v>
      </c>
      <c r="AG13" s="172" t="e">
        <f t="shared" si="18"/>
        <v>#VALUE!</v>
      </c>
      <c r="AH13" s="172" t="e">
        <f t="shared" si="19"/>
        <v>#VALUE!</v>
      </c>
      <c r="AI13" s="172" t="e">
        <f t="shared" si="20"/>
        <v>#VALUE!</v>
      </c>
      <c r="AJ13" s="172" t="e">
        <f t="shared" si="21"/>
        <v>#VALUE!</v>
      </c>
      <c r="AK13" s="172" t="e">
        <f t="shared" si="22"/>
        <v>#VALUE!</v>
      </c>
      <c r="AL13" s="172">
        <f t="shared" si="23"/>
        <v>0</v>
      </c>
    </row>
    <row r="14" spans="1:38" ht="23.25" customHeight="1" x14ac:dyDescent="0.15">
      <c r="A14" s="206">
        <f t="shared" si="24"/>
        <v>7</v>
      </c>
      <c r="B14" s="183"/>
      <c r="C14" s="184"/>
      <c r="D14" s="200" t="str">
        <f t="shared" si="25"/>
        <v/>
      </c>
      <c r="E14" s="198" t="str">
        <f t="shared" si="0"/>
        <v/>
      </c>
      <c r="F14" s="211" t="str">
        <f t="shared" si="26"/>
        <v/>
      </c>
      <c r="G14" s="190" t="str">
        <f t="shared" si="27"/>
        <v/>
      </c>
      <c r="H14" s="199" t="str">
        <f t="shared" si="4"/>
        <v/>
      </c>
      <c r="I14" s="191"/>
      <c r="J14" s="192">
        <f t="shared" si="1"/>
        <v>0</v>
      </c>
      <c r="K14" s="192">
        <f t="shared" si="5"/>
        <v>0</v>
      </c>
      <c r="L14" s="192">
        <f t="shared" si="6"/>
        <v>0</v>
      </c>
      <c r="M14" s="193">
        <f t="shared" si="7"/>
        <v>0</v>
      </c>
      <c r="N14" s="194">
        <f t="shared" si="8"/>
        <v>0</v>
      </c>
      <c r="O14" s="194">
        <f t="shared" si="9"/>
        <v>0</v>
      </c>
      <c r="P14" s="195">
        <f t="shared" si="10"/>
        <v>0</v>
      </c>
      <c r="Q14" s="195">
        <f t="shared" si="11"/>
        <v>0</v>
      </c>
      <c r="S14" s="178">
        <f t="shared" si="2"/>
        <v>0</v>
      </c>
      <c r="T14" s="217">
        <f t="shared" si="3"/>
        <v>0</v>
      </c>
      <c r="V14" s="123"/>
      <c r="W14" s="123"/>
      <c r="X14" s="123"/>
      <c r="Y14" s="123"/>
      <c r="AA14" s="172" t="e">
        <f t="shared" si="12"/>
        <v>#VALUE!</v>
      </c>
      <c r="AB14" s="172" t="e">
        <f t="shared" si="13"/>
        <v>#VALUE!</v>
      </c>
      <c r="AC14" s="173" t="e">
        <f t="shared" ca="1" si="14"/>
        <v>#VALUE!</v>
      </c>
      <c r="AD14" s="174">
        <f t="shared" ca="1" si="15"/>
        <v>44387</v>
      </c>
      <c r="AE14" s="173" t="e">
        <f t="shared" ca="1" si="16"/>
        <v>#VALUE!</v>
      </c>
      <c r="AF14" s="172" t="e">
        <f t="shared" si="17"/>
        <v>#VALUE!</v>
      </c>
      <c r="AG14" s="172" t="e">
        <f t="shared" si="18"/>
        <v>#VALUE!</v>
      </c>
      <c r="AH14" s="172" t="e">
        <f t="shared" si="19"/>
        <v>#VALUE!</v>
      </c>
      <c r="AI14" s="172" t="e">
        <f t="shared" si="20"/>
        <v>#VALUE!</v>
      </c>
      <c r="AJ14" s="172" t="e">
        <f t="shared" si="21"/>
        <v>#VALUE!</v>
      </c>
      <c r="AK14" s="172" t="e">
        <f t="shared" si="22"/>
        <v>#VALUE!</v>
      </c>
      <c r="AL14" s="172">
        <f t="shared" si="23"/>
        <v>0</v>
      </c>
    </row>
    <row r="15" spans="1:38" ht="23.25" customHeight="1" x14ac:dyDescent="0.15">
      <c r="A15" s="206">
        <f t="shared" si="24"/>
        <v>8</v>
      </c>
      <c r="B15" s="183"/>
      <c r="C15" s="184"/>
      <c r="D15" s="200" t="str">
        <f t="shared" si="25"/>
        <v/>
      </c>
      <c r="E15" s="198" t="str">
        <f t="shared" si="0"/>
        <v/>
      </c>
      <c r="F15" s="211" t="str">
        <f t="shared" si="26"/>
        <v/>
      </c>
      <c r="G15" s="190" t="str">
        <f t="shared" si="27"/>
        <v/>
      </c>
      <c r="H15" s="199" t="str">
        <f t="shared" si="4"/>
        <v/>
      </c>
      <c r="I15" s="191"/>
      <c r="J15" s="192">
        <f t="shared" si="1"/>
        <v>0</v>
      </c>
      <c r="K15" s="192">
        <f t="shared" si="5"/>
        <v>0</v>
      </c>
      <c r="L15" s="192">
        <f t="shared" si="6"/>
        <v>0</v>
      </c>
      <c r="M15" s="193">
        <f t="shared" si="7"/>
        <v>0</v>
      </c>
      <c r="N15" s="194">
        <f t="shared" si="8"/>
        <v>0</v>
      </c>
      <c r="O15" s="194">
        <f t="shared" si="9"/>
        <v>0</v>
      </c>
      <c r="P15" s="195">
        <f t="shared" si="10"/>
        <v>0</v>
      </c>
      <c r="Q15" s="195">
        <f t="shared" si="11"/>
        <v>0</v>
      </c>
      <c r="S15" s="178">
        <f t="shared" si="2"/>
        <v>0</v>
      </c>
      <c r="T15" s="217">
        <f t="shared" si="3"/>
        <v>0</v>
      </c>
      <c r="V15" s="123"/>
      <c r="W15" s="123"/>
      <c r="X15" s="123"/>
      <c r="Y15" s="123"/>
      <c r="AA15" s="172" t="e">
        <f t="shared" si="12"/>
        <v>#VALUE!</v>
      </c>
      <c r="AB15" s="172" t="e">
        <f t="shared" si="13"/>
        <v>#VALUE!</v>
      </c>
      <c r="AC15" s="173" t="e">
        <f t="shared" ca="1" si="14"/>
        <v>#VALUE!</v>
      </c>
      <c r="AD15" s="174">
        <f t="shared" ca="1" si="15"/>
        <v>44387</v>
      </c>
      <c r="AE15" s="173" t="e">
        <f t="shared" ca="1" si="16"/>
        <v>#VALUE!</v>
      </c>
      <c r="AF15" s="172" t="e">
        <f t="shared" si="17"/>
        <v>#VALUE!</v>
      </c>
      <c r="AG15" s="172" t="e">
        <f t="shared" si="18"/>
        <v>#VALUE!</v>
      </c>
      <c r="AH15" s="172" t="e">
        <f t="shared" si="19"/>
        <v>#VALUE!</v>
      </c>
      <c r="AI15" s="172" t="e">
        <f t="shared" si="20"/>
        <v>#VALUE!</v>
      </c>
      <c r="AJ15" s="172" t="e">
        <f t="shared" si="21"/>
        <v>#VALUE!</v>
      </c>
      <c r="AK15" s="172" t="e">
        <f t="shared" si="22"/>
        <v>#VALUE!</v>
      </c>
      <c r="AL15" s="172">
        <f t="shared" si="23"/>
        <v>0</v>
      </c>
    </row>
    <row r="16" spans="1:38" ht="23.25" customHeight="1" x14ac:dyDescent="0.15">
      <c r="A16" s="206">
        <f t="shared" si="24"/>
        <v>9</v>
      </c>
      <c r="B16" s="183"/>
      <c r="C16" s="184"/>
      <c r="D16" s="200" t="str">
        <f t="shared" si="25"/>
        <v/>
      </c>
      <c r="E16" s="198" t="str">
        <f t="shared" si="0"/>
        <v/>
      </c>
      <c r="F16" s="211" t="str">
        <f t="shared" si="26"/>
        <v/>
      </c>
      <c r="G16" s="190" t="str">
        <f t="shared" si="27"/>
        <v/>
      </c>
      <c r="H16" s="199" t="str">
        <f t="shared" si="4"/>
        <v/>
      </c>
      <c r="I16" s="191"/>
      <c r="J16" s="192">
        <f t="shared" si="1"/>
        <v>0</v>
      </c>
      <c r="K16" s="192">
        <f t="shared" si="5"/>
        <v>0</v>
      </c>
      <c r="L16" s="192">
        <f t="shared" si="6"/>
        <v>0</v>
      </c>
      <c r="M16" s="193">
        <f t="shared" si="7"/>
        <v>0</v>
      </c>
      <c r="N16" s="194">
        <f t="shared" si="8"/>
        <v>0</v>
      </c>
      <c r="O16" s="194">
        <f t="shared" si="9"/>
        <v>0</v>
      </c>
      <c r="P16" s="195">
        <f t="shared" si="10"/>
        <v>0</v>
      </c>
      <c r="Q16" s="195">
        <f t="shared" si="11"/>
        <v>0</v>
      </c>
      <c r="S16" s="178">
        <f t="shared" si="2"/>
        <v>0</v>
      </c>
      <c r="T16" s="217">
        <f t="shared" si="3"/>
        <v>0</v>
      </c>
      <c r="V16" s="123"/>
      <c r="W16" s="123"/>
      <c r="X16" s="123"/>
      <c r="Y16" s="123"/>
      <c r="AA16" s="172" t="e">
        <f t="shared" si="12"/>
        <v>#VALUE!</v>
      </c>
      <c r="AB16" s="172" t="e">
        <f t="shared" si="13"/>
        <v>#VALUE!</v>
      </c>
      <c r="AC16" s="173" t="e">
        <f t="shared" ca="1" si="14"/>
        <v>#VALUE!</v>
      </c>
      <c r="AD16" s="174">
        <f t="shared" ca="1" si="15"/>
        <v>44387</v>
      </c>
      <c r="AE16" s="173" t="e">
        <f t="shared" ca="1" si="16"/>
        <v>#VALUE!</v>
      </c>
      <c r="AF16" s="172" t="e">
        <f t="shared" si="17"/>
        <v>#VALUE!</v>
      </c>
      <c r="AG16" s="172" t="e">
        <f t="shared" si="18"/>
        <v>#VALUE!</v>
      </c>
      <c r="AH16" s="172" t="e">
        <f t="shared" si="19"/>
        <v>#VALUE!</v>
      </c>
      <c r="AI16" s="172" t="e">
        <f t="shared" si="20"/>
        <v>#VALUE!</v>
      </c>
      <c r="AJ16" s="172" t="e">
        <f t="shared" si="21"/>
        <v>#VALUE!</v>
      </c>
      <c r="AK16" s="172" t="e">
        <f t="shared" si="22"/>
        <v>#VALUE!</v>
      </c>
      <c r="AL16" s="172">
        <f t="shared" si="23"/>
        <v>0</v>
      </c>
    </row>
    <row r="17" spans="1:38" ht="23.25" customHeight="1" x14ac:dyDescent="0.15">
      <c r="A17" s="206">
        <f t="shared" si="24"/>
        <v>10</v>
      </c>
      <c r="B17" s="183"/>
      <c r="C17" s="184"/>
      <c r="D17" s="200" t="str">
        <f t="shared" si="25"/>
        <v/>
      </c>
      <c r="E17" s="198" t="str">
        <f t="shared" si="0"/>
        <v/>
      </c>
      <c r="F17" s="211" t="str">
        <f t="shared" si="26"/>
        <v/>
      </c>
      <c r="G17" s="190" t="str">
        <f t="shared" si="27"/>
        <v/>
      </c>
      <c r="H17" s="199" t="str">
        <f t="shared" si="4"/>
        <v/>
      </c>
      <c r="I17" s="191"/>
      <c r="J17" s="192">
        <f t="shared" si="1"/>
        <v>0</v>
      </c>
      <c r="K17" s="192">
        <f t="shared" si="5"/>
        <v>0</v>
      </c>
      <c r="L17" s="192">
        <f t="shared" si="6"/>
        <v>0</v>
      </c>
      <c r="M17" s="193">
        <f t="shared" si="7"/>
        <v>0</v>
      </c>
      <c r="N17" s="194">
        <f t="shared" si="8"/>
        <v>0</v>
      </c>
      <c r="O17" s="194">
        <f t="shared" si="9"/>
        <v>0</v>
      </c>
      <c r="P17" s="195">
        <f t="shared" si="10"/>
        <v>0</v>
      </c>
      <c r="Q17" s="195">
        <f t="shared" si="11"/>
        <v>0</v>
      </c>
      <c r="S17" s="178">
        <f t="shared" si="2"/>
        <v>0</v>
      </c>
      <c r="T17" s="217">
        <f t="shared" si="3"/>
        <v>0</v>
      </c>
      <c r="V17" s="123"/>
      <c r="W17" s="123"/>
      <c r="X17" s="123"/>
      <c r="Y17" s="123"/>
      <c r="AA17" s="172" t="e">
        <f t="shared" si="12"/>
        <v>#VALUE!</v>
      </c>
      <c r="AB17" s="172" t="e">
        <f t="shared" si="13"/>
        <v>#VALUE!</v>
      </c>
      <c r="AC17" s="173" t="e">
        <f t="shared" ca="1" si="14"/>
        <v>#VALUE!</v>
      </c>
      <c r="AD17" s="174">
        <f t="shared" ca="1" si="15"/>
        <v>44387</v>
      </c>
      <c r="AE17" s="173" t="e">
        <f t="shared" ca="1" si="16"/>
        <v>#VALUE!</v>
      </c>
      <c r="AF17" s="172" t="e">
        <f t="shared" si="17"/>
        <v>#VALUE!</v>
      </c>
      <c r="AG17" s="172" t="e">
        <f t="shared" si="18"/>
        <v>#VALUE!</v>
      </c>
      <c r="AH17" s="172" t="e">
        <f t="shared" si="19"/>
        <v>#VALUE!</v>
      </c>
      <c r="AI17" s="172" t="e">
        <f t="shared" si="20"/>
        <v>#VALUE!</v>
      </c>
      <c r="AJ17" s="172" t="e">
        <f t="shared" si="21"/>
        <v>#VALUE!</v>
      </c>
      <c r="AK17" s="172" t="e">
        <f t="shared" si="22"/>
        <v>#VALUE!</v>
      </c>
      <c r="AL17" s="172">
        <f t="shared" si="23"/>
        <v>0</v>
      </c>
    </row>
    <row r="18" spans="1:38" ht="23.25" customHeight="1" x14ac:dyDescent="0.15">
      <c r="A18" s="206">
        <f t="shared" si="24"/>
        <v>11</v>
      </c>
      <c r="B18" s="183"/>
      <c r="C18" s="184"/>
      <c r="D18" s="200" t="str">
        <f t="shared" si="25"/>
        <v/>
      </c>
      <c r="E18" s="198" t="str">
        <f t="shared" si="0"/>
        <v/>
      </c>
      <c r="F18" s="211" t="str">
        <f t="shared" si="26"/>
        <v/>
      </c>
      <c r="G18" s="190" t="str">
        <f t="shared" si="27"/>
        <v/>
      </c>
      <c r="H18" s="199" t="str">
        <f t="shared" si="4"/>
        <v/>
      </c>
      <c r="I18" s="191"/>
      <c r="J18" s="192">
        <f t="shared" si="1"/>
        <v>0</v>
      </c>
      <c r="K18" s="192">
        <f t="shared" si="5"/>
        <v>0</v>
      </c>
      <c r="L18" s="192">
        <f t="shared" si="6"/>
        <v>0</v>
      </c>
      <c r="M18" s="193">
        <f t="shared" si="7"/>
        <v>0</v>
      </c>
      <c r="N18" s="194">
        <f t="shared" si="8"/>
        <v>0</v>
      </c>
      <c r="O18" s="194">
        <f t="shared" si="9"/>
        <v>0</v>
      </c>
      <c r="P18" s="195">
        <f t="shared" si="10"/>
        <v>0</v>
      </c>
      <c r="Q18" s="195">
        <f t="shared" si="11"/>
        <v>0</v>
      </c>
      <c r="S18" s="178">
        <f t="shared" si="2"/>
        <v>0</v>
      </c>
      <c r="T18" s="217">
        <f t="shared" si="3"/>
        <v>0</v>
      </c>
      <c r="V18" s="123"/>
      <c r="W18" s="123"/>
      <c r="X18" s="123"/>
      <c r="Y18" s="123"/>
      <c r="AA18" s="172" t="e">
        <f t="shared" si="12"/>
        <v>#VALUE!</v>
      </c>
      <c r="AB18" s="172" t="e">
        <f t="shared" si="13"/>
        <v>#VALUE!</v>
      </c>
      <c r="AC18" s="173" t="e">
        <f t="shared" ca="1" si="14"/>
        <v>#VALUE!</v>
      </c>
      <c r="AD18" s="174">
        <f t="shared" ca="1" si="15"/>
        <v>44387</v>
      </c>
      <c r="AE18" s="173" t="e">
        <f t="shared" ca="1" si="16"/>
        <v>#VALUE!</v>
      </c>
      <c r="AF18" s="172" t="e">
        <f t="shared" si="17"/>
        <v>#VALUE!</v>
      </c>
      <c r="AG18" s="172" t="e">
        <f t="shared" si="18"/>
        <v>#VALUE!</v>
      </c>
      <c r="AH18" s="172" t="e">
        <f t="shared" si="19"/>
        <v>#VALUE!</v>
      </c>
      <c r="AI18" s="172" t="e">
        <f t="shared" si="20"/>
        <v>#VALUE!</v>
      </c>
      <c r="AJ18" s="172" t="e">
        <f t="shared" si="21"/>
        <v>#VALUE!</v>
      </c>
      <c r="AK18" s="172" t="e">
        <f t="shared" si="22"/>
        <v>#VALUE!</v>
      </c>
      <c r="AL18" s="172">
        <f t="shared" si="23"/>
        <v>0</v>
      </c>
    </row>
    <row r="19" spans="1:38" ht="23.25" customHeight="1" x14ac:dyDescent="0.15">
      <c r="A19" s="206">
        <f t="shared" si="24"/>
        <v>12</v>
      </c>
      <c r="B19" s="183"/>
      <c r="C19" s="184"/>
      <c r="D19" s="200" t="str">
        <f t="shared" si="25"/>
        <v/>
      </c>
      <c r="E19" s="198" t="str">
        <f t="shared" si="0"/>
        <v/>
      </c>
      <c r="F19" s="211" t="str">
        <f t="shared" si="26"/>
        <v/>
      </c>
      <c r="G19" s="190" t="str">
        <f t="shared" si="27"/>
        <v/>
      </c>
      <c r="H19" s="199" t="str">
        <f t="shared" si="4"/>
        <v/>
      </c>
      <c r="I19" s="191"/>
      <c r="J19" s="192">
        <f t="shared" si="1"/>
        <v>0</v>
      </c>
      <c r="K19" s="192">
        <f t="shared" si="5"/>
        <v>0</v>
      </c>
      <c r="L19" s="192">
        <f t="shared" si="6"/>
        <v>0</v>
      </c>
      <c r="M19" s="193">
        <f t="shared" si="7"/>
        <v>0</v>
      </c>
      <c r="N19" s="194">
        <f t="shared" si="8"/>
        <v>0</v>
      </c>
      <c r="O19" s="194">
        <f t="shared" si="9"/>
        <v>0</v>
      </c>
      <c r="P19" s="195">
        <f t="shared" si="10"/>
        <v>0</v>
      </c>
      <c r="Q19" s="195">
        <f t="shared" si="11"/>
        <v>0</v>
      </c>
      <c r="S19" s="178">
        <f t="shared" si="2"/>
        <v>0</v>
      </c>
      <c r="T19" s="217">
        <f t="shared" si="3"/>
        <v>0</v>
      </c>
      <c r="V19" s="123"/>
      <c r="W19" s="123"/>
      <c r="X19" s="123"/>
      <c r="Y19" s="123"/>
      <c r="AA19" s="172" t="e">
        <f t="shared" si="12"/>
        <v>#VALUE!</v>
      </c>
      <c r="AB19" s="172" t="e">
        <f t="shared" si="13"/>
        <v>#VALUE!</v>
      </c>
      <c r="AC19" s="173" t="e">
        <f t="shared" ca="1" si="14"/>
        <v>#VALUE!</v>
      </c>
      <c r="AD19" s="174">
        <f t="shared" ca="1" si="15"/>
        <v>44387</v>
      </c>
      <c r="AE19" s="173" t="e">
        <f t="shared" ca="1" si="16"/>
        <v>#VALUE!</v>
      </c>
      <c r="AF19" s="172" t="e">
        <f t="shared" si="17"/>
        <v>#VALUE!</v>
      </c>
      <c r="AG19" s="172" t="e">
        <f t="shared" si="18"/>
        <v>#VALUE!</v>
      </c>
      <c r="AH19" s="172" t="e">
        <f t="shared" si="19"/>
        <v>#VALUE!</v>
      </c>
      <c r="AI19" s="172" t="e">
        <f t="shared" si="20"/>
        <v>#VALUE!</v>
      </c>
      <c r="AJ19" s="172" t="e">
        <f t="shared" si="21"/>
        <v>#VALUE!</v>
      </c>
      <c r="AK19" s="172" t="e">
        <f t="shared" si="22"/>
        <v>#VALUE!</v>
      </c>
      <c r="AL19" s="172">
        <f t="shared" si="23"/>
        <v>0</v>
      </c>
    </row>
    <row r="20" spans="1:38" ht="23.25" customHeight="1" x14ac:dyDescent="0.15">
      <c r="A20" s="206">
        <f t="shared" si="24"/>
        <v>13</v>
      </c>
      <c r="B20" s="183"/>
      <c r="C20" s="184"/>
      <c r="D20" s="200" t="str">
        <f t="shared" si="25"/>
        <v/>
      </c>
      <c r="E20" s="198" t="str">
        <f t="shared" si="0"/>
        <v/>
      </c>
      <c r="F20" s="211" t="str">
        <f t="shared" si="26"/>
        <v/>
      </c>
      <c r="G20" s="190" t="str">
        <f t="shared" si="27"/>
        <v/>
      </c>
      <c r="H20" s="199" t="str">
        <f t="shared" si="4"/>
        <v/>
      </c>
      <c r="I20" s="191"/>
      <c r="J20" s="192">
        <f t="shared" si="1"/>
        <v>0</v>
      </c>
      <c r="K20" s="192">
        <f t="shared" si="5"/>
        <v>0</v>
      </c>
      <c r="L20" s="192">
        <f t="shared" si="6"/>
        <v>0</v>
      </c>
      <c r="M20" s="193">
        <f t="shared" si="7"/>
        <v>0</v>
      </c>
      <c r="N20" s="194">
        <f t="shared" si="8"/>
        <v>0</v>
      </c>
      <c r="O20" s="194">
        <f t="shared" si="9"/>
        <v>0</v>
      </c>
      <c r="P20" s="195">
        <f t="shared" si="10"/>
        <v>0</v>
      </c>
      <c r="Q20" s="195">
        <f t="shared" si="11"/>
        <v>0</v>
      </c>
      <c r="S20" s="178">
        <f t="shared" si="2"/>
        <v>0</v>
      </c>
      <c r="T20" s="217">
        <f t="shared" si="3"/>
        <v>0</v>
      </c>
      <c r="V20" s="123"/>
      <c r="W20" s="123"/>
      <c r="X20" s="123"/>
      <c r="Y20" s="123"/>
      <c r="AA20" s="172" t="e">
        <f t="shared" si="12"/>
        <v>#VALUE!</v>
      </c>
      <c r="AB20" s="172" t="e">
        <f t="shared" si="13"/>
        <v>#VALUE!</v>
      </c>
      <c r="AC20" s="173" t="e">
        <f t="shared" ca="1" si="14"/>
        <v>#VALUE!</v>
      </c>
      <c r="AD20" s="174">
        <f t="shared" ca="1" si="15"/>
        <v>44387</v>
      </c>
      <c r="AE20" s="173" t="e">
        <f t="shared" ca="1" si="16"/>
        <v>#VALUE!</v>
      </c>
      <c r="AF20" s="172" t="e">
        <f t="shared" si="17"/>
        <v>#VALUE!</v>
      </c>
      <c r="AG20" s="172" t="e">
        <f t="shared" si="18"/>
        <v>#VALUE!</v>
      </c>
      <c r="AH20" s="172" t="e">
        <f t="shared" si="19"/>
        <v>#VALUE!</v>
      </c>
      <c r="AI20" s="172" t="e">
        <f t="shared" si="20"/>
        <v>#VALUE!</v>
      </c>
      <c r="AJ20" s="172" t="e">
        <f t="shared" si="21"/>
        <v>#VALUE!</v>
      </c>
      <c r="AK20" s="172" t="e">
        <f t="shared" si="22"/>
        <v>#VALUE!</v>
      </c>
      <c r="AL20" s="172">
        <f t="shared" si="23"/>
        <v>0</v>
      </c>
    </row>
    <row r="21" spans="1:38" ht="23.25" customHeight="1" x14ac:dyDescent="0.15">
      <c r="A21" s="206">
        <f t="shared" si="24"/>
        <v>14</v>
      </c>
      <c r="B21" s="183"/>
      <c r="C21" s="184"/>
      <c r="D21" s="200" t="str">
        <f t="shared" si="25"/>
        <v/>
      </c>
      <c r="E21" s="198" t="str">
        <f t="shared" si="0"/>
        <v/>
      </c>
      <c r="F21" s="211" t="str">
        <f t="shared" si="26"/>
        <v/>
      </c>
      <c r="G21" s="190" t="str">
        <f t="shared" si="27"/>
        <v/>
      </c>
      <c r="H21" s="199" t="str">
        <f t="shared" si="4"/>
        <v/>
      </c>
      <c r="I21" s="191"/>
      <c r="J21" s="192">
        <f t="shared" si="1"/>
        <v>0</v>
      </c>
      <c r="K21" s="192">
        <f t="shared" si="5"/>
        <v>0</v>
      </c>
      <c r="L21" s="192">
        <f t="shared" si="6"/>
        <v>0</v>
      </c>
      <c r="M21" s="193">
        <f t="shared" si="7"/>
        <v>0</v>
      </c>
      <c r="N21" s="194">
        <f t="shared" si="8"/>
        <v>0</v>
      </c>
      <c r="O21" s="194">
        <f t="shared" si="9"/>
        <v>0</v>
      </c>
      <c r="P21" s="195">
        <f t="shared" si="10"/>
        <v>0</v>
      </c>
      <c r="Q21" s="195">
        <f t="shared" si="11"/>
        <v>0</v>
      </c>
      <c r="S21" s="178">
        <f t="shared" si="2"/>
        <v>0</v>
      </c>
      <c r="T21" s="217">
        <f t="shared" si="3"/>
        <v>0</v>
      </c>
      <c r="V21" s="123"/>
      <c r="W21" s="123"/>
      <c r="X21" s="123"/>
      <c r="Y21" s="123"/>
      <c r="AA21" s="172" t="e">
        <f t="shared" si="12"/>
        <v>#VALUE!</v>
      </c>
      <c r="AB21" s="172" t="e">
        <f t="shared" si="13"/>
        <v>#VALUE!</v>
      </c>
      <c r="AC21" s="173" t="e">
        <f t="shared" ca="1" si="14"/>
        <v>#VALUE!</v>
      </c>
      <c r="AD21" s="174">
        <f t="shared" ca="1" si="15"/>
        <v>44387</v>
      </c>
      <c r="AE21" s="173" t="e">
        <f t="shared" ca="1" si="16"/>
        <v>#VALUE!</v>
      </c>
      <c r="AF21" s="172" t="e">
        <f t="shared" si="17"/>
        <v>#VALUE!</v>
      </c>
      <c r="AG21" s="172" t="e">
        <f t="shared" si="18"/>
        <v>#VALUE!</v>
      </c>
      <c r="AH21" s="172" t="e">
        <f t="shared" si="19"/>
        <v>#VALUE!</v>
      </c>
      <c r="AI21" s="172" t="e">
        <f t="shared" si="20"/>
        <v>#VALUE!</v>
      </c>
      <c r="AJ21" s="172" t="e">
        <f t="shared" si="21"/>
        <v>#VALUE!</v>
      </c>
      <c r="AK21" s="172" t="e">
        <f t="shared" si="22"/>
        <v>#VALUE!</v>
      </c>
      <c r="AL21" s="172">
        <f t="shared" si="23"/>
        <v>0</v>
      </c>
    </row>
    <row r="22" spans="1:38" ht="23.25" customHeight="1" x14ac:dyDescent="0.15">
      <c r="A22" s="206">
        <f t="shared" si="24"/>
        <v>15</v>
      </c>
      <c r="B22" s="183"/>
      <c r="C22" s="184"/>
      <c r="D22" s="200" t="str">
        <f t="shared" si="25"/>
        <v/>
      </c>
      <c r="E22" s="198" t="str">
        <f t="shared" si="0"/>
        <v/>
      </c>
      <c r="F22" s="211" t="str">
        <f t="shared" si="26"/>
        <v/>
      </c>
      <c r="G22" s="190" t="str">
        <f t="shared" si="27"/>
        <v/>
      </c>
      <c r="H22" s="199" t="str">
        <f t="shared" si="4"/>
        <v/>
      </c>
      <c r="I22" s="191"/>
      <c r="J22" s="192">
        <f t="shared" si="1"/>
        <v>0</v>
      </c>
      <c r="K22" s="192">
        <f t="shared" si="5"/>
        <v>0</v>
      </c>
      <c r="L22" s="192">
        <f t="shared" si="6"/>
        <v>0</v>
      </c>
      <c r="M22" s="193">
        <f t="shared" si="7"/>
        <v>0</v>
      </c>
      <c r="N22" s="194">
        <f t="shared" si="8"/>
        <v>0</v>
      </c>
      <c r="O22" s="194">
        <f t="shared" si="9"/>
        <v>0</v>
      </c>
      <c r="P22" s="195">
        <f t="shared" si="10"/>
        <v>0</v>
      </c>
      <c r="Q22" s="195">
        <f t="shared" si="11"/>
        <v>0</v>
      </c>
      <c r="S22" s="178">
        <f t="shared" si="2"/>
        <v>0</v>
      </c>
      <c r="T22" s="217">
        <f t="shared" si="3"/>
        <v>0</v>
      </c>
      <c r="V22" s="123"/>
      <c r="W22" s="123"/>
      <c r="X22" s="123"/>
      <c r="Y22" s="123"/>
      <c r="AA22" s="172" t="e">
        <f t="shared" si="12"/>
        <v>#VALUE!</v>
      </c>
      <c r="AB22" s="172" t="e">
        <f t="shared" si="13"/>
        <v>#VALUE!</v>
      </c>
      <c r="AC22" s="173" t="e">
        <f t="shared" ca="1" si="14"/>
        <v>#VALUE!</v>
      </c>
      <c r="AD22" s="174">
        <f t="shared" ca="1" si="15"/>
        <v>44387</v>
      </c>
      <c r="AE22" s="173" t="e">
        <f t="shared" ca="1" si="16"/>
        <v>#VALUE!</v>
      </c>
      <c r="AF22" s="172" t="e">
        <f t="shared" si="17"/>
        <v>#VALUE!</v>
      </c>
      <c r="AG22" s="172" t="e">
        <f t="shared" si="18"/>
        <v>#VALUE!</v>
      </c>
      <c r="AH22" s="172" t="e">
        <f t="shared" si="19"/>
        <v>#VALUE!</v>
      </c>
      <c r="AI22" s="172" t="e">
        <f t="shared" si="20"/>
        <v>#VALUE!</v>
      </c>
      <c r="AJ22" s="172" t="e">
        <f t="shared" si="21"/>
        <v>#VALUE!</v>
      </c>
      <c r="AK22" s="172" t="e">
        <f t="shared" si="22"/>
        <v>#VALUE!</v>
      </c>
      <c r="AL22" s="172">
        <f t="shared" si="23"/>
        <v>0</v>
      </c>
    </row>
    <row r="23" spans="1:38" ht="23.25" customHeight="1" x14ac:dyDescent="0.15">
      <c r="A23" s="206">
        <f t="shared" si="24"/>
        <v>16</v>
      </c>
      <c r="B23" s="183"/>
      <c r="C23" s="184"/>
      <c r="D23" s="200" t="str">
        <f t="shared" si="25"/>
        <v/>
      </c>
      <c r="E23" s="198" t="str">
        <f t="shared" si="0"/>
        <v/>
      </c>
      <c r="F23" s="211" t="str">
        <f t="shared" si="26"/>
        <v/>
      </c>
      <c r="G23" s="190" t="str">
        <f t="shared" si="27"/>
        <v/>
      </c>
      <c r="H23" s="199" t="str">
        <f t="shared" si="4"/>
        <v/>
      </c>
      <c r="I23" s="191"/>
      <c r="J23" s="192">
        <f t="shared" si="1"/>
        <v>0</v>
      </c>
      <c r="K23" s="192">
        <f t="shared" si="5"/>
        <v>0</v>
      </c>
      <c r="L23" s="192">
        <f t="shared" si="6"/>
        <v>0</v>
      </c>
      <c r="M23" s="193">
        <f t="shared" si="7"/>
        <v>0</v>
      </c>
      <c r="N23" s="194">
        <f t="shared" si="8"/>
        <v>0</v>
      </c>
      <c r="O23" s="194">
        <f t="shared" si="9"/>
        <v>0</v>
      </c>
      <c r="P23" s="195">
        <f t="shared" si="10"/>
        <v>0</v>
      </c>
      <c r="Q23" s="195">
        <f t="shared" si="11"/>
        <v>0</v>
      </c>
      <c r="S23" s="178">
        <f t="shared" si="2"/>
        <v>0</v>
      </c>
      <c r="T23" s="217">
        <f t="shared" si="3"/>
        <v>0</v>
      </c>
      <c r="V23" s="123"/>
      <c r="W23" s="123"/>
      <c r="X23" s="123"/>
      <c r="Y23" s="123"/>
      <c r="AA23" s="172" t="e">
        <f t="shared" si="12"/>
        <v>#VALUE!</v>
      </c>
      <c r="AB23" s="172" t="e">
        <f t="shared" si="13"/>
        <v>#VALUE!</v>
      </c>
      <c r="AC23" s="173" t="e">
        <f t="shared" ca="1" si="14"/>
        <v>#VALUE!</v>
      </c>
      <c r="AD23" s="174">
        <f t="shared" ca="1" si="15"/>
        <v>44387</v>
      </c>
      <c r="AE23" s="173" t="e">
        <f t="shared" ca="1" si="16"/>
        <v>#VALUE!</v>
      </c>
      <c r="AF23" s="172" t="e">
        <f t="shared" si="17"/>
        <v>#VALUE!</v>
      </c>
      <c r="AG23" s="172" t="e">
        <f t="shared" si="18"/>
        <v>#VALUE!</v>
      </c>
      <c r="AH23" s="172" t="e">
        <f t="shared" si="19"/>
        <v>#VALUE!</v>
      </c>
      <c r="AI23" s="172" t="e">
        <f t="shared" si="20"/>
        <v>#VALUE!</v>
      </c>
      <c r="AJ23" s="172" t="e">
        <f t="shared" si="21"/>
        <v>#VALUE!</v>
      </c>
      <c r="AK23" s="172" t="e">
        <f t="shared" si="22"/>
        <v>#VALUE!</v>
      </c>
      <c r="AL23" s="172">
        <f t="shared" si="23"/>
        <v>0</v>
      </c>
    </row>
    <row r="24" spans="1:38" ht="23.25" customHeight="1" x14ac:dyDescent="0.15">
      <c r="A24" s="206">
        <f t="shared" si="24"/>
        <v>17</v>
      </c>
      <c r="B24" s="183"/>
      <c r="C24" s="184"/>
      <c r="D24" s="200" t="str">
        <f t="shared" si="25"/>
        <v/>
      </c>
      <c r="E24" s="198" t="str">
        <f t="shared" si="0"/>
        <v/>
      </c>
      <c r="F24" s="211" t="str">
        <f t="shared" si="26"/>
        <v/>
      </c>
      <c r="G24" s="190" t="str">
        <f t="shared" si="27"/>
        <v/>
      </c>
      <c r="H24" s="199" t="str">
        <f t="shared" si="4"/>
        <v/>
      </c>
      <c r="I24" s="191"/>
      <c r="J24" s="192">
        <f t="shared" si="1"/>
        <v>0</v>
      </c>
      <c r="K24" s="192">
        <f t="shared" si="5"/>
        <v>0</v>
      </c>
      <c r="L24" s="192">
        <f t="shared" si="6"/>
        <v>0</v>
      </c>
      <c r="M24" s="193">
        <f t="shared" si="7"/>
        <v>0</v>
      </c>
      <c r="N24" s="194">
        <f t="shared" si="8"/>
        <v>0</v>
      </c>
      <c r="O24" s="194">
        <f t="shared" si="9"/>
        <v>0</v>
      </c>
      <c r="P24" s="195">
        <f t="shared" si="10"/>
        <v>0</v>
      </c>
      <c r="Q24" s="195">
        <f t="shared" si="11"/>
        <v>0</v>
      </c>
      <c r="S24" s="178">
        <f t="shared" si="2"/>
        <v>0</v>
      </c>
      <c r="T24" s="217">
        <f t="shared" si="3"/>
        <v>0</v>
      </c>
      <c r="V24" s="123"/>
      <c r="W24" s="123"/>
      <c r="X24" s="123"/>
      <c r="Y24" s="123"/>
      <c r="AA24" s="172" t="e">
        <f t="shared" si="12"/>
        <v>#VALUE!</v>
      </c>
      <c r="AB24" s="172" t="e">
        <f t="shared" si="13"/>
        <v>#VALUE!</v>
      </c>
      <c r="AC24" s="173" t="e">
        <f t="shared" ca="1" si="14"/>
        <v>#VALUE!</v>
      </c>
      <c r="AD24" s="174">
        <f t="shared" ca="1" si="15"/>
        <v>44387</v>
      </c>
      <c r="AE24" s="173" t="e">
        <f t="shared" ca="1" si="16"/>
        <v>#VALUE!</v>
      </c>
      <c r="AF24" s="172" t="e">
        <f t="shared" si="17"/>
        <v>#VALUE!</v>
      </c>
      <c r="AG24" s="172" t="e">
        <f t="shared" si="18"/>
        <v>#VALUE!</v>
      </c>
      <c r="AH24" s="172" t="e">
        <f t="shared" si="19"/>
        <v>#VALUE!</v>
      </c>
      <c r="AI24" s="172" t="e">
        <f t="shared" si="20"/>
        <v>#VALUE!</v>
      </c>
      <c r="AJ24" s="172" t="e">
        <f t="shared" si="21"/>
        <v>#VALUE!</v>
      </c>
      <c r="AK24" s="172" t="e">
        <f t="shared" si="22"/>
        <v>#VALUE!</v>
      </c>
      <c r="AL24" s="172">
        <f t="shared" si="23"/>
        <v>0</v>
      </c>
    </row>
    <row r="25" spans="1:38" ht="23.25" customHeight="1" x14ac:dyDescent="0.15">
      <c r="A25" s="206">
        <f t="shared" si="24"/>
        <v>18</v>
      </c>
      <c r="B25" s="183"/>
      <c r="C25" s="184"/>
      <c r="D25" s="200" t="str">
        <f t="shared" si="25"/>
        <v/>
      </c>
      <c r="E25" s="198" t="str">
        <f t="shared" si="0"/>
        <v/>
      </c>
      <c r="F25" s="211" t="str">
        <f t="shared" si="26"/>
        <v/>
      </c>
      <c r="G25" s="190" t="str">
        <f t="shared" si="27"/>
        <v/>
      </c>
      <c r="H25" s="199" t="str">
        <f t="shared" si="4"/>
        <v/>
      </c>
      <c r="I25" s="191"/>
      <c r="J25" s="192">
        <f t="shared" si="1"/>
        <v>0</v>
      </c>
      <c r="K25" s="192">
        <f t="shared" si="5"/>
        <v>0</v>
      </c>
      <c r="L25" s="192">
        <f t="shared" si="6"/>
        <v>0</v>
      </c>
      <c r="M25" s="193">
        <f t="shared" si="7"/>
        <v>0</v>
      </c>
      <c r="N25" s="194">
        <f t="shared" si="8"/>
        <v>0</v>
      </c>
      <c r="O25" s="194">
        <f t="shared" si="9"/>
        <v>0</v>
      </c>
      <c r="P25" s="195">
        <f t="shared" si="10"/>
        <v>0</v>
      </c>
      <c r="Q25" s="195">
        <f t="shared" si="11"/>
        <v>0</v>
      </c>
      <c r="S25" s="178">
        <f t="shared" si="2"/>
        <v>0</v>
      </c>
      <c r="T25" s="217">
        <f t="shared" si="3"/>
        <v>0</v>
      </c>
      <c r="V25" s="123"/>
      <c r="W25" s="123"/>
      <c r="X25" s="123"/>
      <c r="Y25" s="123"/>
      <c r="AA25" s="172" t="e">
        <f t="shared" si="12"/>
        <v>#VALUE!</v>
      </c>
      <c r="AB25" s="172" t="e">
        <f t="shared" si="13"/>
        <v>#VALUE!</v>
      </c>
      <c r="AC25" s="173" t="e">
        <f t="shared" ca="1" si="14"/>
        <v>#VALUE!</v>
      </c>
      <c r="AD25" s="174">
        <f t="shared" ca="1" si="15"/>
        <v>44387</v>
      </c>
      <c r="AE25" s="173" t="e">
        <f t="shared" ca="1" si="16"/>
        <v>#VALUE!</v>
      </c>
      <c r="AF25" s="172" t="e">
        <f t="shared" si="17"/>
        <v>#VALUE!</v>
      </c>
      <c r="AG25" s="172" t="e">
        <f t="shared" si="18"/>
        <v>#VALUE!</v>
      </c>
      <c r="AH25" s="172" t="e">
        <f t="shared" si="19"/>
        <v>#VALUE!</v>
      </c>
      <c r="AI25" s="172" t="e">
        <f t="shared" si="20"/>
        <v>#VALUE!</v>
      </c>
      <c r="AJ25" s="172" t="e">
        <f t="shared" si="21"/>
        <v>#VALUE!</v>
      </c>
      <c r="AK25" s="172" t="e">
        <f t="shared" si="22"/>
        <v>#VALUE!</v>
      </c>
      <c r="AL25" s="172">
        <f t="shared" si="23"/>
        <v>0</v>
      </c>
    </row>
    <row r="26" spans="1:38" ht="23.25" customHeight="1" x14ac:dyDescent="0.15">
      <c r="A26" s="206">
        <f t="shared" si="24"/>
        <v>19</v>
      </c>
      <c r="B26" s="183"/>
      <c r="C26" s="184"/>
      <c r="D26" s="200" t="str">
        <f t="shared" si="25"/>
        <v/>
      </c>
      <c r="E26" s="198" t="str">
        <f t="shared" si="0"/>
        <v/>
      </c>
      <c r="F26" s="211" t="str">
        <f t="shared" si="26"/>
        <v/>
      </c>
      <c r="G26" s="190" t="str">
        <f t="shared" si="27"/>
        <v/>
      </c>
      <c r="H26" s="199" t="str">
        <f t="shared" si="4"/>
        <v/>
      </c>
      <c r="I26" s="191"/>
      <c r="J26" s="192">
        <f t="shared" si="1"/>
        <v>0</v>
      </c>
      <c r="K26" s="192">
        <f t="shared" si="5"/>
        <v>0</v>
      </c>
      <c r="L26" s="192">
        <f t="shared" si="6"/>
        <v>0</v>
      </c>
      <c r="M26" s="193">
        <f t="shared" si="7"/>
        <v>0</v>
      </c>
      <c r="N26" s="194">
        <f t="shared" si="8"/>
        <v>0</v>
      </c>
      <c r="O26" s="194">
        <f t="shared" si="9"/>
        <v>0</v>
      </c>
      <c r="P26" s="195">
        <f t="shared" si="10"/>
        <v>0</v>
      </c>
      <c r="Q26" s="195">
        <f t="shared" si="11"/>
        <v>0</v>
      </c>
      <c r="S26" s="178">
        <f t="shared" si="2"/>
        <v>0</v>
      </c>
      <c r="T26" s="217">
        <f t="shared" si="3"/>
        <v>0</v>
      </c>
      <c r="V26" s="123"/>
      <c r="W26" s="123"/>
      <c r="X26" s="123"/>
      <c r="Y26" s="123"/>
      <c r="AA26" s="172" t="e">
        <f t="shared" si="12"/>
        <v>#VALUE!</v>
      </c>
      <c r="AB26" s="172" t="e">
        <f t="shared" si="13"/>
        <v>#VALUE!</v>
      </c>
      <c r="AC26" s="173" t="e">
        <f t="shared" ca="1" si="14"/>
        <v>#VALUE!</v>
      </c>
      <c r="AD26" s="174">
        <f t="shared" ca="1" si="15"/>
        <v>44387</v>
      </c>
      <c r="AE26" s="173" t="e">
        <f t="shared" ca="1" si="16"/>
        <v>#VALUE!</v>
      </c>
      <c r="AF26" s="172" t="e">
        <f t="shared" si="17"/>
        <v>#VALUE!</v>
      </c>
      <c r="AG26" s="172" t="e">
        <f t="shared" si="18"/>
        <v>#VALUE!</v>
      </c>
      <c r="AH26" s="172" t="e">
        <f t="shared" si="19"/>
        <v>#VALUE!</v>
      </c>
      <c r="AI26" s="172" t="e">
        <f t="shared" si="20"/>
        <v>#VALUE!</v>
      </c>
      <c r="AJ26" s="172" t="e">
        <f t="shared" si="21"/>
        <v>#VALUE!</v>
      </c>
      <c r="AK26" s="172" t="e">
        <f t="shared" si="22"/>
        <v>#VALUE!</v>
      </c>
      <c r="AL26" s="172">
        <f t="shared" si="23"/>
        <v>0</v>
      </c>
    </row>
    <row r="27" spans="1:38" ht="23.25" customHeight="1" x14ac:dyDescent="0.15">
      <c r="A27" s="206">
        <f t="shared" si="24"/>
        <v>20</v>
      </c>
      <c r="B27" s="183"/>
      <c r="C27" s="184"/>
      <c r="D27" s="200" t="str">
        <f t="shared" si="25"/>
        <v/>
      </c>
      <c r="E27" s="198" t="str">
        <f t="shared" si="0"/>
        <v/>
      </c>
      <c r="F27" s="211" t="str">
        <f t="shared" si="26"/>
        <v/>
      </c>
      <c r="G27" s="190" t="str">
        <f t="shared" si="27"/>
        <v/>
      </c>
      <c r="H27" s="199" t="str">
        <f t="shared" si="4"/>
        <v/>
      </c>
      <c r="I27" s="191"/>
      <c r="J27" s="192">
        <f t="shared" si="1"/>
        <v>0</v>
      </c>
      <c r="K27" s="192">
        <f t="shared" si="5"/>
        <v>0</v>
      </c>
      <c r="L27" s="192">
        <f t="shared" si="6"/>
        <v>0</v>
      </c>
      <c r="M27" s="193">
        <f t="shared" si="7"/>
        <v>0</v>
      </c>
      <c r="N27" s="194">
        <f t="shared" si="8"/>
        <v>0</v>
      </c>
      <c r="O27" s="194">
        <f t="shared" si="9"/>
        <v>0</v>
      </c>
      <c r="P27" s="195">
        <f t="shared" si="10"/>
        <v>0</v>
      </c>
      <c r="Q27" s="195">
        <f t="shared" si="11"/>
        <v>0</v>
      </c>
      <c r="S27" s="178">
        <f t="shared" si="2"/>
        <v>0</v>
      </c>
      <c r="T27" s="217">
        <f t="shared" si="3"/>
        <v>0</v>
      </c>
      <c r="V27" s="123"/>
      <c r="W27" s="123"/>
      <c r="X27" s="123"/>
      <c r="Y27" s="123"/>
      <c r="AA27" s="172" t="e">
        <f t="shared" si="12"/>
        <v>#VALUE!</v>
      </c>
      <c r="AB27" s="172" t="e">
        <f t="shared" si="13"/>
        <v>#VALUE!</v>
      </c>
      <c r="AC27" s="173" t="e">
        <f t="shared" ca="1" si="14"/>
        <v>#VALUE!</v>
      </c>
      <c r="AD27" s="174">
        <f t="shared" ca="1" si="15"/>
        <v>44387</v>
      </c>
      <c r="AE27" s="173" t="e">
        <f t="shared" ca="1" si="16"/>
        <v>#VALUE!</v>
      </c>
      <c r="AF27" s="172" t="e">
        <f t="shared" si="17"/>
        <v>#VALUE!</v>
      </c>
      <c r="AG27" s="172" t="e">
        <f t="shared" si="18"/>
        <v>#VALUE!</v>
      </c>
      <c r="AH27" s="172" t="e">
        <f t="shared" si="19"/>
        <v>#VALUE!</v>
      </c>
      <c r="AI27" s="172" t="e">
        <f t="shared" si="20"/>
        <v>#VALUE!</v>
      </c>
      <c r="AJ27" s="172" t="e">
        <f t="shared" si="21"/>
        <v>#VALUE!</v>
      </c>
      <c r="AK27" s="172" t="e">
        <f t="shared" si="22"/>
        <v>#VALUE!</v>
      </c>
      <c r="AL27" s="172">
        <f t="shared" si="23"/>
        <v>0</v>
      </c>
    </row>
    <row r="28" spans="1:38" ht="23.25" customHeight="1" x14ac:dyDescent="0.15">
      <c r="A28" s="300" t="s">
        <v>522</v>
      </c>
      <c r="B28" s="300"/>
      <c r="C28" s="201">
        <f>COUNT(I8:I27)</f>
        <v>0</v>
      </c>
      <c r="D28" s="300" t="s">
        <v>523</v>
      </c>
      <c r="E28" s="300"/>
      <c r="F28" s="300"/>
      <c r="G28" s="300"/>
      <c r="H28" s="206"/>
      <c r="I28" s="196">
        <f>SUM(I8:I27)</f>
        <v>0</v>
      </c>
      <c r="J28" s="196">
        <f>SUM(J8:J27)</f>
        <v>0</v>
      </c>
      <c r="K28" s="196">
        <f>SUM(K8:K27)</f>
        <v>0</v>
      </c>
      <c r="L28" s="196">
        <f t="shared" si="6"/>
        <v>0</v>
      </c>
      <c r="M28" s="202"/>
      <c r="N28" s="196">
        <f>SUM(N8:N27)</f>
        <v>0</v>
      </c>
      <c r="O28" s="196">
        <f t="shared" ref="O28:Q28" si="28">SUM(O8:O27)</f>
        <v>0</v>
      </c>
      <c r="P28" s="196">
        <f t="shared" si="28"/>
        <v>0</v>
      </c>
      <c r="Q28" s="196">
        <f t="shared" si="28"/>
        <v>0</v>
      </c>
    </row>
    <row r="29" spans="1:38" x14ac:dyDescent="0.15">
      <c r="J29" s="207" t="s">
        <v>551</v>
      </c>
      <c r="K29" s="212"/>
      <c r="L29" s="212"/>
    </row>
    <row r="30" spans="1:38" x14ac:dyDescent="0.15">
      <c r="I30" s="181" t="s">
        <v>552</v>
      </c>
      <c r="J30" s="210">
        <f>J28-I28</f>
        <v>0</v>
      </c>
      <c r="K30" s="213"/>
      <c r="L30" s="213"/>
      <c r="N30" s="215"/>
    </row>
    <row r="31" spans="1:38" x14ac:dyDescent="0.15">
      <c r="N31" s="216"/>
    </row>
    <row r="32" spans="1:38" x14ac:dyDescent="0.15">
      <c r="N32" s="215"/>
    </row>
    <row r="34" spans="14:14" x14ac:dyDescent="0.15">
      <c r="N34" s="215"/>
    </row>
  </sheetData>
  <mergeCells count="27">
    <mergeCell ref="A28:B28"/>
    <mergeCell ref="D28:G28"/>
    <mergeCell ref="P6:P7"/>
    <mergeCell ref="Q6:Q7"/>
    <mergeCell ref="S6:S7"/>
    <mergeCell ref="A6:A7"/>
    <mergeCell ref="B6:B7"/>
    <mergeCell ref="C6:C7"/>
    <mergeCell ref="D6:E6"/>
    <mergeCell ref="F6:F7"/>
    <mergeCell ref="G6:G7"/>
    <mergeCell ref="T6:T7"/>
    <mergeCell ref="X6:X7"/>
    <mergeCell ref="Y6:Y7"/>
    <mergeCell ref="H6:H7"/>
    <mergeCell ref="I6:I7"/>
    <mergeCell ref="J6:J7"/>
    <mergeCell ref="L6:L7"/>
    <mergeCell ref="N6:N7"/>
    <mergeCell ref="O6:O7"/>
    <mergeCell ref="A4:B4"/>
    <mergeCell ref="E4:M4"/>
    <mergeCell ref="A1:I1"/>
    <mergeCell ref="P2:Q2"/>
    <mergeCell ref="A3:B3"/>
    <mergeCell ref="E3:F3"/>
    <mergeCell ref="H3:I3"/>
  </mergeCells>
  <phoneticPr fontId="2" type="noConversion"/>
  <conditionalFormatting sqref="AL8:AL27">
    <cfRule type="cellIs" dxfId="153" priority="10" operator="equal">
      <formula>13</formula>
    </cfRule>
    <cfRule type="cellIs" dxfId="152" priority="11" operator="equal">
      <formula>"고용허가체크"</formula>
    </cfRule>
  </conditionalFormatting>
  <conditionalFormatting sqref="AJ8:AJ27">
    <cfRule type="cellIs" dxfId="151" priority="9" operator="greaterThan">
      <formula>0</formula>
    </cfRule>
  </conditionalFormatting>
  <conditionalFormatting sqref="AK8:AK27 AB8:AB27">
    <cfRule type="cellIs" dxfId="150" priority="8" operator="equal">
      <formula>"주민오류"</formula>
    </cfRule>
  </conditionalFormatting>
  <conditionalFormatting sqref="AH8:AH27">
    <cfRule type="cellIs" dxfId="149" priority="7" operator="equal">
      <formula>"외국인"</formula>
    </cfRule>
  </conditionalFormatting>
  <conditionalFormatting sqref="AI8:AI27">
    <cfRule type="cellIs" dxfId="148" priority="6" operator="equal">
      <formula>"고용허가체크"</formula>
    </cfRule>
  </conditionalFormatting>
  <conditionalFormatting sqref="Q3">
    <cfRule type="cellIs" dxfId="147" priority="4" operator="equal">
      <formula>"사업자오류"</formula>
    </cfRule>
    <cfRule type="cellIs" dxfId="146" priority="5" operator="equal">
      <formula>"OK"</formula>
    </cfRule>
  </conditionalFormatting>
  <conditionalFormatting sqref="C9">
    <cfRule type="expression" priority="3">
      <formula>"COUNT(13)"</formula>
    </cfRule>
  </conditionalFormatting>
  <conditionalFormatting sqref="T8:T27">
    <cfRule type="cellIs" dxfId="145" priority="1" operator="greaterThan">
      <formula>0</formula>
    </cfRule>
    <cfRule type="cellIs" dxfId="144" priority="2" operator="lessThan">
      <formula>0</formula>
    </cfRule>
  </conditionalFormatting>
  <pageMargins left="0.31496062992125984" right="0.31496062992125984" top="0.55118110236220474" bottom="0.35433070866141736" header="0.31496062992125984" footer="0.31496062992125984"/>
  <pageSetup paperSize="9"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9393" r:id="rId4" name="Group Box 1">
              <controlPr defaultSize="0" autoFill="0" autoPict="0">
                <anchor moveWithCells="1">
                  <from>
                    <xdr:col>9</xdr:col>
                    <xdr:colOff>47625</xdr:colOff>
                    <xdr:row>1</xdr:row>
                    <xdr:rowOff>0</xdr:rowOff>
                  </from>
                  <to>
                    <xdr:col>10</xdr:col>
                    <xdr:colOff>466725</xdr:colOff>
                    <xdr:row>2</xdr:row>
                    <xdr:rowOff>219075</xdr:rowOff>
                  </to>
                </anchor>
              </controlPr>
            </control>
          </mc:Choice>
        </mc:AlternateContent>
        <mc:AlternateContent xmlns:mc="http://schemas.openxmlformats.org/markup-compatibility/2006">
          <mc:Choice Requires="x14">
            <control shapeId="59394" r:id="rId5" name="Option Button 2">
              <controlPr defaultSize="0" autoFill="0" autoLine="0" autoPict="0">
                <anchor moveWithCells="1">
                  <from>
                    <xdr:col>9</xdr:col>
                    <xdr:colOff>171450</xdr:colOff>
                    <xdr:row>1</xdr:row>
                    <xdr:rowOff>104775</xdr:rowOff>
                  </from>
                  <to>
                    <xdr:col>9</xdr:col>
                    <xdr:colOff>762000</xdr:colOff>
                    <xdr:row>2</xdr:row>
                    <xdr:rowOff>142875</xdr:rowOff>
                  </to>
                </anchor>
              </controlPr>
            </control>
          </mc:Choice>
        </mc:AlternateContent>
        <mc:AlternateContent xmlns:mc="http://schemas.openxmlformats.org/markup-compatibility/2006">
          <mc:Choice Requires="x14">
            <control shapeId="59395" r:id="rId6" name="Option Button 3">
              <controlPr defaultSize="0" autoFill="0" autoLine="0" autoPict="0">
                <anchor moveWithCells="1">
                  <from>
                    <xdr:col>9</xdr:col>
                    <xdr:colOff>866775</xdr:colOff>
                    <xdr:row>1</xdr:row>
                    <xdr:rowOff>114300</xdr:rowOff>
                  </from>
                  <to>
                    <xdr:col>10</xdr:col>
                    <xdr:colOff>371475</xdr:colOff>
                    <xdr:row>2</xdr:row>
                    <xdr:rowOff>152400</xdr:rowOff>
                  </to>
                </anchor>
              </controlPr>
            </control>
          </mc:Choice>
        </mc:AlternateContent>
        <mc:AlternateContent xmlns:mc="http://schemas.openxmlformats.org/markup-compatibility/2006">
          <mc:Choice Requires="x14">
            <control shapeId="59396" r:id="rId7" name="Group Box 4">
              <controlPr defaultSize="0" autoFill="0" autoPict="0">
                <anchor moveWithCells="1">
                  <from>
                    <xdr:col>18</xdr:col>
                    <xdr:colOff>66675</xdr:colOff>
                    <xdr:row>0</xdr:row>
                    <xdr:rowOff>152400</xdr:rowOff>
                  </from>
                  <to>
                    <xdr:col>22</xdr:col>
                    <xdr:colOff>1190625</xdr:colOff>
                    <xdr:row>3</xdr:row>
                    <xdr:rowOff>47625</xdr:rowOff>
                  </to>
                </anchor>
              </controlPr>
            </control>
          </mc:Choice>
        </mc:AlternateContent>
        <mc:AlternateContent xmlns:mc="http://schemas.openxmlformats.org/markup-compatibility/2006">
          <mc:Choice Requires="x14">
            <control shapeId="59397" r:id="rId8" name="Option Button 5">
              <controlPr defaultSize="0" autoFill="0" autoLine="0" autoPict="0">
                <anchor moveWithCells="1">
                  <from>
                    <xdr:col>18</xdr:col>
                    <xdr:colOff>133350</xdr:colOff>
                    <xdr:row>1</xdr:row>
                    <xdr:rowOff>76200</xdr:rowOff>
                  </from>
                  <to>
                    <xdr:col>18</xdr:col>
                    <xdr:colOff>1000125</xdr:colOff>
                    <xdr:row>2</xdr:row>
                    <xdr:rowOff>114300</xdr:rowOff>
                  </to>
                </anchor>
              </controlPr>
            </control>
          </mc:Choice>
        </mc:AlternateContent>
        <mc:AlternateContent xmlns:mc="http://schemas.openxmlformats.org/markup-compatibility/2006">
          <mc:Choice Requires="x14">
            <control shapeId="59398" r:id="rId9" name="Option Button 6">
              <controlPr defaultSize="0" autoFill="0" autoLine="0" autoPict="0">
                <anchor moveWithCells="1">
                  <from>
                    <xdr:col>18</xdr:col>
                    <xdr:colOff>1114425</xdr:colOff>
                    <xdr:row>1</xdr:row>
                    <xdr:rowOff>76200</xdr:rowOff>
                  </from>
                  <to>
                    <xdr:col>19</xdr:col>
                    <xdr:colOff>666750</xdr:colOff>
                    <xdr:row>2</xdr:row>
                    <xdr:rowOff>114300</xdr:rowOff>
                  </to>
                </anchor>
              </controlPr>
            </control>
          </mc:Choice>
        </mc:AlternateContent>
        <mc:AlternateContent xmlns:mc="http://schemas.openxmlformats.org/markup-compatibility/2006">
          <mc:Choice Requires="x14">
            <control shapeId="59399" r:id="rId10" name="Option Button 7">
              <controlPr defaultSize="0" autoFill="0" autoLine="0" autoPict="0">
                <anchor moveWithCells="1">
                  <from>
                    <xdr:col>20</xdr:col>
                    <xdr:colOff>57150</xdr:colOff>
                    <xdr:row>1</xdr:row>
                    <xdr:rowOff>76200</xdr:rowOff>
                  </from>
                  <to>
                    <xdr:col>21</xdr:col>
                    <xdr:colOff>238125</xdr:colOff>
                    <xdr:row>2</xdr:row>
                    <xdr:rowOff>114300</xdr:rowOff>
                  </to>
                </anchor>
              </controlPr>
            </control>
          </mc:Choice>
        </mc:AlternateContent>
        <mc:AlternateContent xmlns:mc="http://schemas.openxmlformats.org/markup-compatibility/2006">
          <mc:Choice Requires="x14">
            <control shapeId="59400" r:id="rId11" name="Option Button 8">
              <controlPr defaultSize="0" autoFill="0" autoLine="0" autoPict="0">
                <anchor moveWithCells="1">
                  <from>
                    <xdr:col>21</xdr:col>
                    <xdr:colOff>390525</xdr:colOff>
                    <xdr:row>1</xdr:row>
                    <xdr:rowOff>76200</xdr:rowOff>
                  </from>
                  <to>
                    <xdr:col>22</xdr:col>
                    <xdr:colOff>114300</xdr:colOff>
                    <xdr:row>2</xdr:row>
                    <xdr:rowOff>114300</xdr:rowOff>
                  </to>
                </anchor>
              </controlPr>
            </control>
          </mc:Choice>
        </mc:AlternateContent>
        <mc:AlternateContent xmlns:mc="http://schemas.openxmlformats.org/markup-compatibility/2006">
          <mc:Choice Requires="x14">
            <control shapeId="59401" r:id="rId12" name="Option Button 9">
              <controlPr defaultSize="0" autoFill="0" autoLine="0" autoPict="0">
                <anchor moveWithCells="1">
                  <from>
                    <xdr:col>22</xdr:col>
                    <xdr:colOff>209550</xdr:colOff>
                    <xdr:row>1</xdr:row>
                    <xdr:rowOff>76200</xdr:rowOff>
                  </from>
                  <to>
                    <xdr:col>22</xdr:col>
                    <xdr:colOff>1076325</xdr:colOff>
                    <xdr:row>2</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L34"/>
  <sheetViews>
    <sheetView showGridLines="0" workbookViewId="0">
      <selection activeCell="B8" sqref="B8"/>
    </sheetView>
  </sheetViews>
  <sheetFormatPr defaultRowHeight="13.5" x14ac:dyDescent="0.15"/>
  <cols>
    <col min="1" max="1" width="4.75" bestFit="1" customWidth="1"/>
    <col min="3" max="3" width="15.5" customWidth="1"/>
    <col min="4" max="4" width="7.875" customWidth="1"/>
    <col min="5" max="5" width="9.375" customWidth="1"/>
    <col min="6" max="7" width="11.5" customWidth="1"/>
    <col min="8" max="8" width="4.75" customWidth="1"/>
    <col min="9" max="9" width="12.375" customWidth="1"/>
    <col min="10" max="12" width="14.25" customWidth="1"/>
    <col min="13" max="13" width="7.5" customWidth="1"/>
    <col min="14" max="14" width="10.125" bestFit="1" customWidth="1"/>
    <col min="15" max="15" width="11" bestFit="1" customWidth="1"/>
    <col min="16" max="16" width="10.125" bestFit="1" customWidth="1"/>
    <col min="17" max="17" width="12.75" customWidth="1"/>
    <col min="19" max="19" width="17.25" customWidth="1"/>
    <col min="20" max="20" width="10.125" bestFit="1" customWidth="1"/>
    <col min="22" max="22" width="15" customWidth="1"/>
    <col min="23" max="23" width="28.375" customWidth="1"/>
    <col min="25" max="26" width="21.875" customWidth="1"/>
    <col min="30" max="30" width="11.625" bestFit="1" customWidth="1"/>
    <col min="31" max="31" width="16.125" bestFit="1" customWidth="1"/>
    <col min="33" max="33" width="10.5" bestFit="1" customWidth="1"/>
    <col min="35" max="35" width="9.75" bestFit="1" customWidth="1"/>
    <col min="38" max="38" width="12.5" bestFit="1" customWidth="1"/>
  </cols>
  <sheetData>
    <row r="1" spans="1:38" ht="27" x14ac:dyDescent="0.15">
      <c r="A1" s="297" t="s">
        <v>553</v>
      </c>
      <c r="B1" s="297"/>
      <c r="C1" s="297"/>
      <c r="D1" s="297"/>
      <c r="E1" s="297"/>
      <c r="F1" s="297"/>
      <c r="G1" s="297"/>
      <c r="H1" s="297"/>
      <c r="I1" s="297"/>
    </row>
    <row r="2" spans="1:38" x14ac:dyDescent="0.15">
      <c r="A2" s="101" t="s">
        <v>517</v>
      </c>
      <c r="P2" s="293" t="s">
        <v>531</v>
      </c>
      <c r="Q2" s="293"/>
    </row>
    <row r="3" spans="1:38" ht="20.25" customHeight="1" x14ac:dyDescent="0.15">
      <c r="A3" s="286" t="s">
        <v>518</v>
      </c>
      <c r="B3" s="286"/>
      <c r="C3" s="183" t="str">
        <f>기본입력사항!$B$3</f>
        <v>조세실</v>
      </c>
      <c r="D3" s="208" t="s">
        <v>519</v>
      </c>
      <c r="E3" s="307" t="str">
        <f>기본입력사항!$D$3</f>
        <v>주황규</v>
      </c>
      <c r="F3" s="307"/>
      <c r="G3" s="208" t="s">
        <v>520</v>
      </c>
      <c r="H3" s="308">
        <f>G8</f>
        <v>44316</v>
      </c>
      <c r="I3" s="308"/>
      <c r="N3" s="159">
        <v>1</v>
      </c>
      <c r="P3" s="181">
        <f>IF(10-MOD(MID(C4,1,1)*1+MID(C4,2,1)*3+MID(C4,3,1)*7+MID(C4,4,1)*1+MID(C4,5,1)*3+MID(C4,6,1)*7+MID(C4,7,1)*1+MID(C4,8,1)*3+INT((MID(C4,9,1)*5)/10)+MOD(MID(C4,9,1)*5,10),10)=10,0,10-MOD(MID(C4,1,1)*1+MID(C4,2,1)*3+MID(C4,3,1)*7+MID(C4,4,1)*1+MID(C4,5,1)*3+MID(C4,6,1)*7+MID(C4,7,1)*1+MID(C4,8,1)*3+INT((MID(C4,9,1)*5)/10)+MOD(MID(C4,9,1)*5,10),10))</f>
        <v>7</v>
      </c>
      <c r="Q3" s="203" t="str">
        <f>IF(INT(MID(C4,10,1))=P3,"OK","사업자오류")</f>
        <v>OK</v>
      </c>
      <c r="R3" s="181">
        <v>1</v>
      </c>
    </row>
    <row r="4" spans="1:38" ht="20.25" customHeight="1" x14ac:dyDescent="0.15">
      <c r="A4" s="284" t="s">
        <v>112</v>
      </c>
      <c r="B4" s="303"/>
      <c r="C4" s="182">
        <f>기본입력사항!$B$4</f>
        <v>3128512347</v>
      </c>
      <c r="D4" s="186" t="s">
        <v>530</v>
      </c>
      <c r="E4" s="304" t="str">
        <f>기본입력사항!$D$4</f>
        <v>충남 천안시 서북구 오성로 103,6층 두정동 청풍프라자</v>
      </c>
      <c r="F4" s="305"/>
      <c r="G4" s="305"/>
      <c r="H4" s="305"/>
      <c r="I4" s="305"/>
      <c r="J4" s="305"/>
      <c r="K4" s="305"/>
      <c r="L4" s="305"/>
      <c r="M4" s="306"/>
    </row>
    <row r="5" spans="1:38" x14ac:dyDescent="0.15">
      <c r="I5" s="238" t="s">
        <v>601</v>
      </c>
    </row>
    <row r="6" spans="1:38" ht="18" customHeight="1" x14ac:dyDescent="0.15">
      <c r="A6" s="286" t="s">
        <v>509</v>
      </c>
      <c r="B6" s="286" t="s">
        <v>510</v>
      </c>
      <c r="C6" s="286" t="s">
        <v>76</v>
      </c>
      <c r="D6" s="286" t="s">
        <v>213</v>
      </c>
      <c r="E6" s="286"/>
      <c r="F6" s="282" t="s">
        <v>516</v>
      </c>
      <c r="G6" s="282" t="s">
        <v>515</v>
      </c>
      <c r="H6" s="282" t="s">
        <v>528</v>
      </c>
      <c r="I6" s="286" t="s">
        <v>399</v>
      </c>
      <c r="J6" s="296" t="s">
        <v>527</v>
      </c>
      <c r="K6" s="209" t="s">
        <v>565</v>
      </c>
      <c r="L6" s="301" t="s">
        <v>566</v>
      </c>
      <c r="M6" s="208" t="s">
        <v>512</v>
      </c>
      <c r="N6" s="286" t="s">
        <v>404</v>
      </c>
      <c r="O6" s="286" t="s">
        <v>405</v>
      </c>
      <c r="P6" s="286" t="s">
        <v>513</v>
      </c>
      <c r="Q6" s="286" t="s">
        <v>514</v>
      </c>
      <c r="S6" s="292" t="s">
        <v>521</v>
      </c>
      <c r="T6" s="298" t="s">
        <v>406</v>
      </c>
      <c r="V6" s="204" t="s">
        <v>554</v>
      </c>
      <c r="W6" s="204" t="s">
        <v>554</v>
      </c>
      <c r="X6" s="279" t="s">
        <v>526</v>
      </c>
      <c r="Y6" s="280" t="s">
        <v>508</v>
      </c>
      <c r="AA6" s="170" t="s">
        <v>507</v>
      </c>
      <c r="AB6" s="170"/>
      <c r="AC6" s="170"/>
      <c r="AD6" s="170"/>
      <c r="AE6" s="170"/>
      <c r="AF6" s="170"/>
      <c r="AG6" s="170"/>
      <c r="AH6" s="170"/>
      <c r="AI6" s="170"/>
      <c r="AJ6" s="170"/>
      <c r="AK6" s="170"/>
      <c r="AL6" s="170"/>
    </row>
    <row r="7" spans="1:38" s="175" customFormat="1" ht="18" customHeight="1" x14ac:dyDescent="0.15">
      <c r="A7" s="286"/>
      <c r="B7" s="286"/>
      <c r="C7" s="286"/>
      <c r="D7" s="208" t="s">
        <v>567</v>
      </c>
      <c r="E7" s="208" t="s">
        <v>511</v>
      </c>
      <c r="F7" s="283"/>
      <c r="G7" s="283"/>
      <c r="H7" s="283"/>
      <c r="I7" s="286"/>
      <c r="J7" s="286"/>
      <c r="K7" s="214">
        <v>0.6</v>
      </c>
      <c r="L7" s="302"/>
      <c r="M7" s="179">
        <v>0.2</v>
      </c>
      <c r="N7" s="286"/>
      <c r="O7" s="286"/>
      <c r="P7" s="286"/>
      <c r="Q7" s="286"/>
      <c r="S7" s="293"/>
      <c r="T7" s="299"/>
      <c r="V7" s="205" t="s">
        <v>525</v>
      </c>
      <c r="W7" s="205" t="s">
        <v>524</v>
      </c>
      <c r="X7" s="280"/>
      <c r="Y7" s="280"/>
      <c r="Z7"/>
      <c r="AA7" s="171" t="s">
        <v>448</v>
      </c>
      <c r="AB7" s="171" t="s">
        <v>449</v>
      </c>
      <c r="AC7" s="171" t="s">
        <v>450</v>
      </c>
      <c r="AD7" s="171" t="s">
        <v>451</v>
      </c>
      <c r="AE7" s="171" t="s">
        <v>452</v>
      </c>
      <c r="AF7" s="171" t="s">
        <v>453</v>
      </c>
      <c r="AG7" s="171" t="s">
        <v>454</v>
      </c>
      <c r="AH7" s="171" t="s">
        <v>455</v>
      </c>
      <c r="AI7" s="171" t="s">
        <v>456</v>
      </c>
      <c r="AJ7" s="171" t="s">
        <v>457</v>
      </c>
      <c r="AK7" s="171" t="s">
        <v>458</v>
      </c>
      <c r="AL7" s="171" t="s">
        <v>459</v>
      </c>
    </row>
    <row r="8" spans="1:38" ht="23.25" customHeight="1" x14ac:dyDescent="0.15">
      <c r="A8" s="206">
        <v>1</v>
      </c>
      <c r="B8" s="183"/>
      <c r="C8" s="184"/>
      <c r="D8" s="183">
        <v>76</v>
      </c>
      <c r="E8" s="198" t="str">
        <f t="shared" ref="E8:E27" si="0">IF(D8="","",VLOOKUP(D8,종목,2))</f>
        <v>계약의 위약 또는 해약으로 인하여 받는 위약금과 배상금 중 주택입주지체상금(이하 "주택입주지체상금"이라고 함)</v>
      </c>
      <c r="F8" s="188">
        <v>44287</v>
      </c>
      <c r="G8" s="189">
        <f>IF(F8="","",CHOOSE(R3,EOMONTH(F8,0),EOMONTH(F8,0)+5,EOMONTH(F8,0)+10,EOMONTH(F8,0)+15,EOMONTH(F8,0)+20))</f>
        <v>44316</v>
      </c>
      <c r="H8" s="199" t="str">
        <f>TEXT(G8,"aaa")</f>
        <v>금</v>
      </c>
      <c r="I8" s="191"/>
      <c r="J8" s="192">
        <f t="shared" ref="J8:J27" si="1">IF(OR($N$3=1,I8&lt;=250000),I8,TRUNC(I8/91.2%,-1))</f>
        <v>0</v>
      </c>
      <c r="K8" s="192">
        <f>J8*$K$7</f>
        <v>0</v>
      </c>
      <c r="L8" s="192">
        <f>J8-K8</f>
        <v>0</v>
      </c>
      <c r="M8" s="193">
        <f>IF(L8&lt;=50000,0%,$M$7)</f>
        <v>0</v>
      </c>
      <c r="N8" s="194">
        <f>IF(J8&gt;250000,TRUNC(L8*M8,-1),0)</f>
        <v>0</v>
      </c>
      <c r="O8" s="194">
        <f>TRUNC(N8*10%,-1)</f>
        <v>0</v>
      </c>
      <c r="P8" s="195">
        <f>SUM(N8:O8)</f>
        <v>0</v>
      </c>
      <c r="Q8" s="195">
        <f>J8-P8</f>
        <v>0</v>
      </c>
      <c r="S8" s="178">
        <f t="shared" ref="S8:S27" si="2">IF($N$3=2,J8-(Q8-I8),0)</f>
        <v>0</v>
      </c>
      <c r="T8" s="217">
        <f t="shared" ref="T8:T27" si="3">IF($N$3=2,S8-J8,0)</f>
        <v>0</v>
      </c>
      <c r="V8" s="123"/>
      <c r="W8" s="123"/>
      <c r="X8" s="123"/>
      <c r="Y8" s="123"/>
      <c r="AA8" s="172" t="e">
        <f>IF(LEN(CLEAN(C8))=10,IF(AND(VALUE(MID(C8,4,1))&gt;=1,VALUE(MID(C8,4,1))&lt;=4),MOD(11-MOD(0*2+0*3+0*4+MID(C8,1,1)*5+MID(C8,2,1)*6+MID(C8,3,1)*7+MID(C8,4,1)*8+MID(C8,5,1)*9+MID(C8,6,1)*2+MID(C8,7,1)*3+MID(C8,8,1)*4+MID(C8,9,1)*5,11),10),IF(AND(VALUE(MID(C8,4,1))&gt;=5,VALUE(MID(C8,4,1))&lt;=8),MOD(11-MOD(0*2+0*3+0*4+MID(C8,1,1)*5+MID(C8,2,1)*6+MID(C8,3,1)*7+MID(C8,4,1)*8+MID(C8,5,1)*9+MID(C8,6,1)*2+MID(C8,7,1)*3+MID(C8,8,1)*4+MID(C8,9,1)*5,11),10),"오류")),IF(LEN(CLEAN(C8))=11,IF(AND(VALUE(MID(C8,5,1))&gt;=1,VALUE(MID(C8,5,1))&lt;=4),MOD(11-MOD(0*2+0*3+MID(C8,1,1)*4+MID(C8,2,1)*5+MID(C8,3,1)*6+MID(C8,4,1)*7+MID(C8,5,1)*8+MID(C8,6,1)*9+MID(C8,7,1)*2+MID(C8,8,1)*3+MID(C8,9,1)*4+MID(C8,10,1)*5,11),10),IF(AND(VALUE(MID(C8,5,1))&gt;=5,VALUE(MID(C8,5,1))&lt;=8),MOD(11-MOD(0*2+0*3+MID(C8,1,1)*4+MID(C8,2,1)*5+MID(C8,3,1)*6+MID(C8,4,1)*7+MID(C8,5,1)*8+MID(C8,6,1)*9+MID(C8,7,1)*2+MID(C8,8,1)*3+MID(C8,9,1)*4+MID(C8,10,1)*5,11),10),"오류")),IF(LEN(CLEAN(C8))=12,IF(AND(VALUE(MID(C8,6,1))&gt;=1,VALUE(MID(C8,6,1))&lt;=4),MOD(11-MOD(0*2+MID(C8,1,1)*3+MID(C8,2,1)*4+MID(C8,3,1)*5+MID(C8,4,1)*6+MID(C8,5,1)*7+MID(C8,6,1)*8+MID(C8,7,1)*9+MID(C8,8,1)*2+MID(C8,9,1)*3+MID(C8,10,1)*4+MID(C8,11,1)*5,11),10),IF(AND(VALUE(MID(C8,7,1))&gt;=5,VALUE(MID(C8,7,1))&lt;=8),MOD(11-MOD(0*2+MID(C8,1,1)*3+MID(C8,2,1)*4+MID(C8,3,1)*5+MID(C8,4,1)*6+MID(C8,5,1)*7+MID(C8,6,1)*8+MID(C8,7,1)*9+MID(C8,8,1)*2+MID(C8,9,1)*3+MID(C8,10,1)*4+MID(C8,11,1)*5,11),10),"오류")),IF(AND(VALUE(MID(C8,7,1))&gt;=1,VALUE(MID(C8,7,1))&lt;=4),MOD(11-MOD(MID(C8,1,1)*2+MID(C8,2,1)*3+MID(C8,3,1)*4+MID(C8,4,1)*5+MID(C8,5,1)*6+MID(C8,6,1)*7+MID(C8,7,1)*8+MID(C8,8,1)*9+MID(C8,9,1)*2+MID(C8,10,1)*3+MID(C8,11,1)*4+MID(C8,12,1)*5,11),10),IF(AND(VALUE(MID(C8,7,1))&gt;=5,VALUE(MID(C8,7,1))&lt;=8),IF(LEN(CLEAN(C8))=12,MOD(MOD(11-MOD(0*2+MID(C8,1,1)*3+MID(C8,2,1)*4+MID(C8,3,1)*5+MID(C8,4,1)*6+MID(C8,5,1)*7+MID(C8,6,1)*8+MID(C8,7,1)*9+MID(C8,8,1)*2+MID(C8,9,1)*3+MID(C8,10,1)*4+MID(C8,11,1)*5,11),10)+2,10),MOD(MOD(11-MOD(MID(C8,1,1)*2+MID(C8,2,1)*3+MID(C8,3,1)*4+MID(C8,4,1)*5+MID(C8,5,1)*6+MID(C8,6,1)*7+MID(C8,7,1)*8+MID(C8,8,1)*9+MID(C8,9,1)*2+MID(C8,10,1)*3+MID(C8,11,1)*4+MID(C8,12,1)*5,11),10)+2,10)))))))</f>
        <v>#VALUE!</v>
      </c>
      <c r="AB8" s="172" t="e">
        <f>IF(INT(RIGHT(C8,1))=AA8,"OK","주민오류")</f>
        <v>#VALUE!</v>
      </c>
      <c r="AC8" s="173" t="e">
        <f ca="1">DATEDIF(IF(OR(MID(C8,LEN(CLEAN(C8))-6,1)&lt;="2",MID(C8,LEN(CLEAN(C8))-6,1)="5",MID(C8,LEN(CLEAN(C8))-6,1)="6"),DATE(MID(C8,1,2),MID(C8,3,2),MID(C8,5,2)),CHOOSE(14-LEN(CLEAN(C8)), DATE(MID(C8,1,2)+100,MID(C8,3,2),MID(C8,5,2)), DATE(MID(C8,1,1)+100,MID(C8,2,2),MID(C8,4,2)),DATE(2000,MID(C8,1,2),MID(C8,3,2)),DATE(2000,MID(C8,1,1),MID(C8,2,2)))),TODAY(),"y")</f>
        <v>#VALUE!</v>
      </c>
      <c r="AD8" s="174">
        <f ca="1">TODAY()</f>
        <v>44387</v>
      </c>
      <c r="AE8" s="173" t="e">
        <f ca="1">DATEDIF(IF(OR(MID(C8,LEN(CLEAN(C8))-6,1)&lt;="2",MID(C8,LEN(CLEAN(C8))-6,1)="5",MID(C8,LEN(CLEAN(C8))-6,1)="6"),DATE(MID(C8,1,2),MID(C8,3,2),MID(C8,5,2)),CHOOSE(14-LEN(CLEAN(C8)), DATE(MID(C8,1,2)+100,MID(C8,3,2),MID(C8,5,2)), DATE(MID(C8,1,1)+100,MID(C8,2,2),MID(C8,4,2)),DATE(2000,MID(C8,1,2),MID(C8,3,2)),DATE(2000,MID(C8,1,1),MID(C8,2,2)))),AD8,"y")</f>
        <v>#VALUE!</v>
      </c>
      <c r="AF8" s="172" t="e">
        <f>CHOOSE(14-LEN(CLEAN(C8)),CHOOSE(MID(C8,7,1),"남","여","남","여","남","여","남","여","남","여"),CHOOSE(MID(C8,6,1),"남","여","남","여","남","여","남","여","남","여"),CHOOSE(MID(C8,5,1),"남","여","남","여","남","여","남","여","남","여"),CHOOSE(MID(C8,4,1),"남","여","남","여","남","여","남","여","남","여"),CHOOSE(MID(C8,3,1),"남","여","남","여","남","여","남","여","남","여"))</f>
        <v>#VALUE!</v>
      </c>
      <c r="AG8" s="172" t="e">
        <f>CHOOSE(14-LEN(CLEAN(C8)),MID(C8,7,1),MID(C8,6,1),MID(C8,5,1),MID(C8,4,1))</f>
        <v>#VALUE!</v>
      </c>
      <c r="AH8" s="172" t="e">
        <f>CHOOSE(AG8,"내국인","내국인","내국인","내국인","외국인","외국인","외국인","외국인")</f>
        <v>#VALUE!</v>
      </c>
      <c r="AI8" s="172" t="e">
        <f>IF(AH8="외국인","고용허가체크","")</f>
        <v>#VALUE!</v>
      </c>
      <c r="AJ8" s="172" t="e">
        <f>IF(LEN(CLEAN(C8))=12,MOD(MID(C8,7,1)*10+MID(C8,8,1),2),MOD(MID(C8,8,1)*10+MID(C8,9,1),2))</f>
        <v>#VALUE!</v>
      </c>
      <c r="AK8" s="172" t="e">
        <f>IF(AJ8=0,"OK","")</f>
        <v>#VALUE!</v>
      </c>
      <c r="AL8" s="172">
        <f>LEN(CLEAN(C8))</f>
        <v>0</v>
      </c>
    </row>
    <row r="9" spans="1:38" ht="23.25" customHeight="1" x14ac:dyDescent="0.15">
      <c r="A9" s="206">
        <f>A8+1</f>
        <v>2</v>
      </c>
      <c r="B9" s="183"/>
      <c r="C9" s="184"/>
      <c r="D9" s="200" t="str">
        <f>IF(B9="","",$D$8)</f>
        <v/>
      </c>
      <c r="E9" s="198" t="str">
        <f t="shared" si="0"/>
        <v/>
      </c>
      <c r="F9" s="211" t="str">
        <f>IF(B9="","",$F$8)</f>
        <v/>
      </c>
      <c r="G9" s="190" t="str">
        <f>IF(B9="","",$G$8)</f>
        <v/>
      </c>
      <c r="H9" s="199" t="str">
        <f t="shared" ref="H9:H27" si="4">TEXT(G9,"aaa")</f>
        <v/>
      </c>
      <c r="I9" s="191"/>
      <c r="J9" s="192">
        <f t="shared" si="1"/>
        <v>0</v>
      </c>
      <c r="K9" s="192">
        <f t="shared" ref="K9:K27" si="5">J9*$K$7</f>
        <v>0</v>
      </c>
      <c r="L9" s="192">
        <f t="shared" ref="L9:L28" si="6">J9-K9</f>
        <v>0</v>
      </c>
      <c r="M9" s="193">
        <f t="shared" ref="M9:M27" si="7">IF(L9&lt;=50000,0%,$M$7)</f>
        <v>0</v>
      </c>
      <c r="N9" s="194">
        <f t="shared" ref="N9:N27" si="8">IF(J9&gt;250000,TRUNC(L9*M9,-1),0)</f>
        <v>0</v>
      </c>
      <c r="O9" s="194">
        <f t="shared" ref="O9:O27" si="9">TRUNC(N9*10%,-1)</f>
        <v>0</v>
      </c>
      <c r="P9" s="195">
        <f t="shared" ref="P9:P27" si="10">SUM(N9:O9)</f>
        <v>0</v>
      </c>
      <c r="Q9" s="195">
        <f t="shared" ref="Q9:Q27" si="11">J9-P9</f>
        <v>0</v>
      </c>
      <c r="S9" s="178">
        <f t="shared" si="2"/>
        <v>0</v>
      </c>
      <c r="T9" s="217">
        <f t="shared" si="3"/>
        <v>0</v>
      </c>
      <c r="V9" s="123"/>
      <c r="W9" s="123"/>
      <c r="X9" s="123"/>
      <c r="Y9" s="123"/>
      <c r="AA9" s="172" t="e">
        <f t="shared" ref="AA9:AA27" si="12">IF(LEN(CLEAN(C9))=10,IF(AND(VALUE(MID(C9,4,1))&gt;=1,VALUE(MID(C9,4,1))&lt;=4),MOD(11-MOD(0*2+0*3+0*4+MID(C9,1,1)*5+MID(C9,2,1)*6+MID(C9,3,1)*7+MID(C9,4,1)*8+MID(C9,5,1)*9+MID(C9,6,1)*2+MID(C9,7,1)*3+MID(C9,8,1)*4+MID(C9,9,1)*5,11),10),IF(AND(VALUE(MID(C9,4,1))&gt;=5,VALUE(MID(C9,4,1))&lt;=8),MOD(11-MOD(0*2+0*3+0*4+MID(C9,1,1)*5+MID(C9,2,1)*6+MID(C9,3,1)*7+MID(C9,4,1)*8+MID(C9,5,1)*9+MID(C9,6,1)*2+MID(C9,7,1)*3+MID(C9,8,1)*4+MID(C9,9,1)*5,11),10),"오류")),IF(LEN(CLEAN(C9))=11,IF(AND(VALUE(MID(C9,5,1))&gt;=1,VALUE(MID(C9,5,1))&lt;=4),MOD(11-MOD(0*2+0*3+MID(C9,1,1)*4+MID(C9,2,1)*5+MID(C9,3,1)*6+MID(C9,4,1)*7+MID(C9,5,1)*8+MID(C9,6,1)*9+MID(C9,7,1)*2+MID(C9,8,1)*3+MID(C9,9,1)*4+MID(C9,10,1)*5,11),10),IF(AND(VALUE(MID(C9,5,1))&gt;=5,VALUE(MID(C9,5,1))&lt;=8),MOD(11-MOD(0*2+0*3+MID(C9,1,1)*4+MID(C9,2,1)*5+MID(C9,3,1)*6+MID(C9,4,1)*7+MID(C9,5,1)*8+MID(C9,6,1)*9+MID(C9,7,1)*2+MID(C9,8,1)*3+MID(C9,9,1)*4+MID(C9,10,1)*5,11),10),"오류")),IF(LEN(CLEAN(C9))=12,IF(AND(VALUE(MID(C9,6,1))&gt;=1,VALUE(MID(C9,6,1))&lt;=4),MOD(11-MOD(0*2+MID(C9,1,1)*3+MID(C9,2,1)*4+MID(C9,3,1)*5+MID(C9,4,1)*6+MID(C9,5,1)*7+MID(C9,6,1)*8+MID(C9,7,1)*9+MID(C9,8,1)*2+MID(C9,9,1)*3+MID(C9,10,1)*4+MID(C9,11,1)*5,11),10),IF(AND(VALUE(MID(C9,7,1))&gt;=5,VALUE(MID(C9,7,1))&lt;=8),MOD(11-MOD(0*2+MID(C9,1,1)*3+MID(C9,2,1)*4+MID(C9,3,1)*5+MID(C9,4,1)*6+MID(C9,5,1)*7+MID(C9,6,1)*8+MID(C9,7,1)*9+MID(C9,8,1)*2+MID(C9,9,1)*3+MID(C9,10,1)*4+MID(C9,11,1)*5,11),10),"오류")),IF(AND(VALUE(MID(C9,7,1))&gt;=1,VALUE(MID(C9,7,1))&lt;=4),MOD(11-MOD(MID(C9,1,1)*2+MID(C9,2,1)*3+MID(C9,3,1)*4+MID(C9,4,1)*5+MID(C9,5,1)*6+MID(C9,6,1)*7+MID(C9,7,1)*8+MID(C9,8,1)*9+MID(C9,9,1)*2+MID(C9,10,1)*3+MID(C9,11,1)*4+MID(C9,12,1)*5,11),10),IF(AND(VALUE(MID(C9,7,1))&gt;=5,VALUE(MID(C9,7,1))&lt;=8),IF(LEN(CLEAN(C9))=12,MOD(MOD(11-MOD(0*2+MID(C9,1,1)*3+MID(C9,2,1)*4+MID(C9,3,1)*5+MID(C9,4,1)*6+MID(C9,5,1)*7+MID(C9,6,1)*8+MID(C9,7,1)*9+MID(C9,8,1)*2+MID(C9,9,1)*3+MID(C9,10,1)*4+MID(C9,11,1)*5,11),10)+2,10),MOD(MOD(11-MOD(MID(C9,1,1)*2+MID(C9,2,1)*3+MID(C9,3,1)*4+MID(C9,4,1)*5+MID(C9,5,1)*6+MID(C9,6,1)*7+MID(C9,7,1)*8+MID(C9,8,1)*9+MID(C9,9,1)*2+MID(C9,10,1)*3+MID(C9,11,1)*4+MID(C9,12,1)*5,11),10)+2,10)))))))</f>
        <v>#VALUE!</v>
      </c>
      <c r="AB9" s="172" t="e">
        <f t="shared" ref="AB9:AB27" si="13">IF(INT(RIGHT(C9,1))=AA9,"OK","주민오류")</f>
        <v>#VALUE!</v>
      </c>
      <c r="AC9" s="173" t="e">
        <f t="shared" ref="AC9:AC27" ca="1" si="14">DATEDIF(IF(OR(MID(C9,LEN(CLEAN(C9))-6,1)&lt;="2",MID(C9,LEN(CLEAN(C9))-6,1)="5",MID(C9,LEN(CLEAN(C9))-6,1)="6"),DATE(MID(C9,1,2),MID(C9,3,2),MID(C9,5,2)),CHOOSE(14-LEN(CLEAN(C9)), DATE(MID(C9,1,2)+100,MID(C9,3,2),MID(C9,5,2)), DATE(MID(C9,1,1)+100,MID(C9,2,2),MID(C9,4,2)),DATE(2000,MID(C9,1,2),MID(C9,3,2)),DATE(2000,MID(C9,1,1),MID(C9,2,2)))),TODAY(),"y")</f>
        <v>#VALUE!</v>
      </c>
      <c r="AD9" s="174">
        <f t="shared" ref="AD9:AD27" ca="1" si="15">TODAY()</f>
        <v>44387</v>
      </c>
      <c r="AE9" s="173" t="e">
        <f t="shared" ref="AE9:AE27" ca="1" si="16">DATEDIF(IF(OR(MID(C9,LEN(CLEAN(C9))-6,1)&lt;="2",MID(C9,LEN(CLEAN(C9))-6,1)="5",MID(C9,LEN(CLEAN(C9))-6,1)="6"),DATE(MID(C9,1,2),MID(C9,3,2),MID(C9,5,2)),CHOOSE(14-LEN(CLEAN(C9)), DATE(MID(C9,1,2)+100,MID(C9,3,2),MID(C9,5,2)), DATE(MID(C9,1,1)+100,MID(C9,2,2),MID(C9,4,2)),DATE(2000,MID(C9,1,2),MID(C9,3,2)),DATE(2000,MID(C9,1,1),MID(C9,2,2)))),AD9,"y")</f>
        <v>#VALUE!</v>
      </c>
      <c r="AF9" s="172" t="e">
        <f t="shared" ref="AF9:AF27" si="17">CHOOSE(14-LEN(CLEAN(C9)),CHOOSE(MID(C9,7,1),"남","여","남","여","남","여","남","여","남","여"),CHOOSE(MID(C9,6,1),"남","여","남","여","남","여","남","여","남","여"),CHOOSE(MID(C9,5,1),"남","여","남","여","남","여","남","여","남","여"),CHOOSE(MID(C9,4,1),"남","여","남","여","남","여","남","여","남","여"),CHOOSE(MID(C9,3,1),"남","여","남","여","남","여","남","여","남","여"))</f>
        <v>#VALUE!</v>
      </c>
      <c r="AG9" s="172" t="e">
        <f t="shared" ref="AG9:AG27" si="18">CHOOSE(14-LEN(CLEAN(C9)),MID(C9,7,1),MID(C9,6,1),MID(C9,5,1),MID(C9,4,1))</f>
        <v>#VALUE!</v>
      </c>
      <c r="AH9" s="172" t="e">
        <f t="shared" ref="AH9:AH27" si="19">CHOOSE(AG9,"내국인","내국인","내국인","내국인","외국인","외국인","외국인","외국인")</f>
        <v>#VALUE!</v>
      </c>
      <c r="AI9" s="172" t="e">
        <f t="shared" ref="AI9:AI27" si="20">IF(AH9="외국인","고용허가체크","")</f>
        <v>#VALUE!</v>
      </c>
      <c r="AJ9" s="172" t="e">
        <f t="shared" ref="AJ9:AJ27" si="21">IF(LEN(CLEAN(C9))=12,MOD(MID(C9,7,1)*10+MID(C9,8,1),2),MOD(MID(C9,8,1)*10+MID(C9,9,1),2))</f>
        <v>#VALUE!</v>
      </c>
      <c r="AK9" s="172" t="e">
        <f t="shared" ref="AK9:AK27" si="22">IF(AJ9=0,"OK","")</f>
        <v>#VALUE!</v>
      </c>
      <c r="AL9" s="172">
        <f t="shared" ref="AL9:AL27" si="23">LEN(CLEAN(C9))</f>
        <v>0</v>
      </c>
    </row>
    <row r="10" spans="1:38" ht="23.25" customHeight="1" x14ac:dyDescent="0.15">
      <c r="A10" s="206">
        <f t="shared" ref="A10:A27" si="24">A9+1</f>
        <v>3</v>
      </c>
      <c r="B10" s="183"/>
      <c r="C10" s="184"/>
      <c r="D10" s="200" t="str">
        <f t="shared" ref="D10:D27" si="25">IF(B10="","",$D$8)</f>
        <v/>
      </c>
      <c r="E10" s="198" t="str">
        <f t="shared" si="0"/>
        <v/>
      </c>
      <c r="F10" s="211" t="str">
        <f t="shared" ref="F10:F27" si="26">IF(B10="","",$F$8)</f>
        <v/>
      </c>
      <c r="G10" s="190" t="str">
        <f t="shared" ref="G10:G27" si="27">IF(B10="","",$G$8)</f>
        <v/>
      </c>
      <c r="H10" s="199" t="str">
        <f t="shared" si="4"/>
        <v/>
      </c>
      <c r="I10" s="191"/>
      <c r="J10" s="192">
        <f t="shared" si="1"/>
        <v>0</v>
      </c>
      <c r="K10" s="192">
        <f t="shared" si="5"/>
        <v>0</v>
      </c>
      <c r="L10" s="192">
        <f t="shared" si="6"/>
        <v>0</v>
      </c>
      <c r="M10" s="193">
        <f t="shared" si="7"/>
        <v>0</v>
      </c>
      <c r="N10" s="194">
        <f t="shared" si="8"/>
        <v>0</v>
      </c>
      <c r="O10" s="194">
        <f t="shared" si="9"/>
        <v>0</v>
      </c>
      <c r="P10" s="195">
        <f t="shared" si="10"/>
        <v>0</v>
      </c>
      <c r="Q10" s="195">
        <f t="shared" si="11"/>
        <v>0</v>
      </c>
      <c r="S10" s="178">
        <f t="shared" si="2"/>
        <v>0</v>
      </c>
      <c r="T10" s="217">
        <f t="shared" si="3"/>
        <v>0</v>
      </c>
      <c r="V10" s="123"/>
      <c r="W10" s="123"/>
      <c r="X10" s="123"/>
      <c r="Y10" s="123"/>
      <c r="AA10" s="172" t="e">
        <f t="shared" si="12"/>
        <v>#VALUE!</v>
      </c>
      <c r="AB10" s="172" t="e">
        <f t="shared" si="13"/>
        <v>#VALUE!</v>
      </c>
      <c r="AC10" s="173" t="e">
        <f t="shared" ca="1" si="14"/>
        <v>#VALUE!</v>
      </c>
      <c r="AD10" s="174">
        <f t="shared" ca="1" si="15"/>
        <v>44387</v>
      </c>
      <c r="AE10" s="173" t="e">
        <f t="shared" ca="1" si="16"/>
        <v>#VALUE!</v>
      </c>
      <c r="AF10" s="172" t="e">
        <f t="shared" si="17"/>
        <v>#VALUE!</v>
      </c>
      <c r="AG10" s="172" t="e">
        <f t="shared" si="18"/>
        <v>#VALUE!</v>
      </c>
      <c r="AH10" s="172" t="e">
        <f t="shared" si="19"/>
        <v>#VALUE!</v>
      </c>
      <c r="AI10" s="172" t="e">
        <f t="shared" si="20"/>
        <v>#VALUE!</v>
      </c>
      <c r="AJ10" s="172" t="e">
        <f t="shared" si="21"/>
        <v>#VALUE!</v>
      </c>
      <c r="AK10" s="172" t="e">
        <f t="shared" si="22"/>
        <v>#VALUE!</v>
      </c>
      <c r="AL10" s="172">
        <f t="shared" si="23"/>
        <v>0</v>
      </c>
    </row>
    <row r="11" spans="1:38" ht="23.25" customHeight="1" x14ac:dyDescent="0.15">
      <c r="A11" s="206">
        <f t="shared" si="24"/>
        <v>4</v>
      </c>
      <c r="B11" s="183"/>
      <c r="C11" s="184"/>
      <c r="D11" s="200" t="str">
        <f t="shared" si="25"/>
        <v/>
      </c>
      <c r="E11" s="198" t="str">
        <f t="shared" si="0"/>
        <v/>
      </c>
      <c r="F11" s="211" t="str">
        <f t="shared" si="26"/>
        <v/>
      </c>
      <c r="G11" s="190" t="str">
        <f t="shared" si="27"/>
        <v/>
      </c>
      <c r="H11" s="199" t="str">
        <f t="shared" si="4"/>
        <v/>
      </c>
      <c r="I11" s="191"/>
      <c r="J11" s="192">
        <f t="shared" si="1"/>
        <v>0</v>
      </c>
      <c r="K11" s="192">
        <f t="shared" si="5"/>
        <v>0</v>
      </c>
      <c r="L11" s="192">
        <f t="shared" si="6"/>
        <v>0</v>
      </c>
      <c r="M11" s="193">
        <f t="shared" si="7"/>
        <v>0</v>
      </c>
      <c r="N11" s="194">
        <f t="shared" si="8"/>
        <v>0</v>
      </c>
      <c r="O11" s="194">
        <f t="shared" si="9"/>
        <v>0</v>
      </c>
      <c r="P11" s="195">
        <f t="shared" si="10"/>
        <v>0</v>
      </c>
      <c r="Q11" s="195">
        <f t="shared" si="11"/>
        <v>0</v>
      </c>
      <c r="S11" s="178">
        <f t="shared" si="2"/>
        <v>0</v>
      </c>
      <c r="T11" s="217">
        <f t="shared" si="3"/>
        <v>0</v>
      </c>
      <c r="V11" s="123"/>
      <c r="W11" s="123"/>
      <c r="X11" s="123"/>
      <c r="Y11" s="123"/>
      <c r="AA11" s="172" t="e">
        <f t="shared" si="12"/>
        <v>#VALUE!</v>
      </c>
      <c r="AB11" s="172" t="e">
        <f t="shared" si="13"/>
        <v>#VALUE!</v>
      </c>
      <c r="AC11" s="173" t="e">
        <f t="shared" ca="1" si="14"/>
        <v>#VALUE!</v>
      </c>
      <c r="AD11" s="174">
        <f t="shared" ca="1" si="15"/>
        <v>44387</v>
      </c>
      <c r="AE11" s="173" t="e">
        <f t="shared" ca="1" si="16"/>
        <v>#VALUE!</v>
      </c>
      <c r="AF11" s="172" t="e">
        <f t="shared" si="17"/>
        <v>#VALUE!</v>
      </c>
      <c r="AG11" s="172" t="e">
        <f t="shared" si="18"/>
        <v>#VALUE!</v>
      </c>
      <c r="AH11" s="172" t="e">
        <f t="shared" si="19"/>
        <v>#VALUE!</v>
      </c>
      <c r="AI11" s="172" t="e">
        <f t="shared" si="20"/>
        <v>#VALUE!</v>
      </c>
      <c r="AJ11" s="172" t="e">
        <f t="shared" si="21"/>
        <v>#VALUE!</v>
      </c>
      <c r="AK11" s="172" t="e">
        <f t="shared" si="22"/>
        <v>#VALUE!</v>
      </c>
      <c r="AL11" s="172">
        <f t="shared" si="23"/>
        <v>0</v>
      </c>
    </row>
    <row r="12" spans="1:38" ht="23.25" customHeight="1" x14ac:dyDescent="0.15">
      <c r="A12" s="206">
        <f t="shared" si="24"/>
        <v>5</v>
      </c>
      <c r="B12" s="183"/>
      <c r="C12" s="184"/>
      <c r="D12" s="200" t="str">
        <f t="shared" si="25"/>
        <v/>
      </c>
      <c r="E12" s="198" t="str">
        <f t="shared" si="0"/>
        <v/>
      </c>
      <c r="F12" s="211" t="str">
        <f t="shared" si="26"/>
        <v/>
      </c>
      <c r="G12" s="190" t="str">
        <f t="shared" si="27"/>
        <v/>
      </c>
      <c r="H12" s="199" t="str">
        <f t="shared" si="4"/>
        <v/>
      </c>
      <c r="I12" s="191"/>
      <c r="J12" s="192">
        <f t="shared" si="1"/>
        <v>0</v>
      </c>
      <c r="K12" s="192">
        <f t="shared" si="5"/>
        <v>0</v>
      </c>
      <c r="L12" s="192">
        <f t="shared" si="6"/>
        <v>0</v>
      </c>
      <c r="M12" s="193">
        <f t="shared" si="7"/>
        <v>0</v>
      </c>
      <c r="N12" s="194">
        <f t="shared" si="8"/>
        <v>0</v>
      </c>
      <c r="O12" s="194">
        <f t="shared" si="9"/>
        <v>0</v>
      </c>
      <c r="P12" s="195">
        <f t="shared" si="10"/>
        <v>0</v>
      </c>
      <c r="Q12" s="195">
        <f t="shared" si="11"/>
        <v>0</v>
      </c>
      <c r="S12" s="178">
        <f t="shared" si="2"/>
        <v>0</v>
      </c>
      <c r="T12" s="217">
        <f t="shared" si="3"/>
        <v>0</v>
      </c>
      <c r="V12" s="123"/>
      <c r="W12" s="123"/>
      <c r="X12" s="123"/>
      <c r="Y12" s="123"/>
      <c r="AA12" s="172" t="e">
        <f t="shared" si="12"/>
        <v>#VALUE!</v>
      </c>
      <c r="AB12" s="172" t="e">
        <f t="shared" si="13"/>
        <v>#VALUE!</v>
      </c>
      <c r="AC12" s="173" t="e">
        <f t="shared" ca="1" si="14"/>
        <v>#VALUE!</v>
      </c>
      <c r="AD12" s="174">
        <f t="shared" ca="1" si="15"/>
        <v>44387</v>
      </c>
      <c r="AE12" s="173" t="e">
        <f t="shared" ca="1" si="16"/>
        <v>#VALUE!</v>
      </c>
      <c r="AF12" s="172" t="e">
        <f t="shared" si="17"/>
        <v>#VALUE!</v>
      </c>
      <c r="AG12" s="172" t="e">
        <f t="shared" si="18"/>
        <v>#VALUE!</v>
      </c>
      <c r="AH12" s="172" t="e">
        <f t="shared" si="19"/>
        <v>#VALUE!</v>
      </c>
      <c r="AI12" s="172" t="e">
        <f t="shared" si="20"/>
        <v>#VALUE!</v>
      </c>
      <c r="AJ12" s="172" t="e">
        <f t="shared" si="21"/>
        <v>#VALUE!</v>
      </c>
      <c r="AK12" s="172" t="e">
        <f t="shared" si="22"/>
        <v>#VALUE!</v>
      </c>
      <c r="AL12" s="172">
        <f t="shared" si="23"/>
        <v>0</v>
      </c>
    </row>
    <row r="13" spans="1:38" ht="23.25" customHeight="1" x14ac:dyDescent="0.15">
      <c r="A13" s="206">
        <f t="shared" si="24"/>
        <v>6</v>
      </c>
      <c r="B13" s="183"/>
      <c r="C13" s="184"/>
      <c r="D13" s="200" t="str">
        <f t="shared" si="25"/>
        <v/>
      </c>
      <c r="E13" s="198" t="str">
        <f t="shared" si="0"/>
        <v/>
      </c>
      <c r="F13" s="211" t="str">
        <f t="shared" si="26"/>
        <v/>
      </c>
      <c r="G13" s="190" t="str">
        <f t="shared" si="27"/>
        <v/>
      </c>
      <c r="H13" s="199" t="str">
        <f t="shared" si="4"/>
        <v/>
      </c>
      <c r="I13" s="191"/>
      <c r="J13" s="192">
        <f t="shared" si="1"/>
        <v>0</v>
      </c>
      <c r="K13" s="192">
        <f t="shared" si="5"/>
        <v>0</v>
      </c>
      <c r="L13" s="192">
        <f t="shared" si="6"/>
        <v>0</v>
      </c>
      <c r="M13" s="193">
        <f t="shared" si="7"/>
        <v>0</v>
      </c>
      <c r="N13" s="194">
        <f t="shared" si="8"/>
        <v>0</v>
      </c>
      <c r="O13" s="194">
        <f t="shared" si="9"/>
        <v>0</v>
      </c>
      <c r="P13" s="195">
        <f t="shared" si="10"/>
        <v>0</v>
      </c>
      <c r="Q13" s="195">
        <f t="shared" si="11"/>
        <v>0</v>
      </c>
      <c r="S13" s="178">
        <f t="shared" si="2"/>
        <v>0</v>
      </c>
      <c r="T13" s="217">
        <f t="shared" si="3"/>
        <v>0</v>
      </c>
      <c r="V13" s="123"/>
      <c r="W13" s="123"/>
      <c r="X13" s="123"/>
      <c r="Y13" s="123"/>
      <c r="AA13" s="172" t="e">
        <f t="shared" si="12"/>
        <v>#VALUE!</v>
      </c>
      <c r="AB13" s="172" t="e">
        <f t="shared" si="13"/>
        <v>#VALUE!</v>
      </c>
      <c r="AC13" s="173" t="e">
        <f t="shared" ca="1" si="14"/>
        <v>#VALUE!</v>
      </c>
      <c r="AD13" s="174">
        <f t="shared" ca="1" si="15"/>
        <v>44387</v>
      </c>
      <c r="AE13" s="173" t="e">
        <f t="shared" ca="1" si="16"/>
        <v>#VALUE!</v>
      </c>
      <c r="AF13" s="172" t="e">
        <f t="shared" si="17"/>
        <v>#VALUE!</v>
      </c>
      <c r="AG13" s="172" t="e">
        <f t="shared" si="18"/>
        <v>#VALUE!</v>
      </c>
      <c r="AH13" s="172" t="e">
        <f t="shared" si="19"/>
        <v>#VALUE!</v>
      </c>
      <c r="AI13" s="172" t="e">
        <f t="shared" si="20"/>
        <v>#VALUE!</v>
      </c>
      <c r="AJ13" s="172" t="e">
        <f t="shared" si="21"/>
        <v>#VALUE!</v>
      </c>
      <c r="AK13" s="172" t="e">
        <f t="shared" si="22"/>
        <v>#VALUE!</v>
      </c>
      <c r="AL13" s="172">
        <f t="shared" si="23"/>
        <v>0</v>
      </c>
    </row>
    <row r="14" spans="1:38" ht="23.25" customHeight="1" x14ac:dyDescent="0.15">
      <c r="A14" s="206">
        <f t="shared" si="24"/>
        <v>7</v>
      </c>
      <c r="B14" s="183"/>
      <c r="C14" s="184"/>
      <c r="D14" s="200" t="str">
        <f t="shared" si="25"/>
        <v/>
      </c>
      <c r="E14" s="198" t="str">
        <f t="shared" si="0"/>
        <v/>
      </c>
      <c r="F14" s="211" t="str">
        <f t="shared" si="26"/>
        <v/>
      </c>
      <c r="G14" s="190" t="str">
        <f t="shared" si="27"/>
        <v/>
      </c>
      <c r="H14" s="199" t="str">
        <f t="shared" si="4"/>
        <v/>
      </c>
      <c r="I14" s="191"/>
      <c r="J14" s="192">
        <f t="shared" si="1"/>
        <v>0</v>
      </c>
      <c r="K14" s="192">
        <f t="shared" si="5"/>
        <v>0</v>
      </c>
      <c r="L14" s="192">
        <f t="shared" si="6"/>
        <v>0</v>
      </c>
      <c r="M14" s="193">
        <f t="shared" si="7"/>
        <v>0</v>
      </c>
      <c r="N14" s="194">
        <f t="shared" si="8"/>
        <v>0</v>
      </c>
      <c r="O14" s="194">
        <f t="shared" si="9"/>
        <v>0</v>
      </c>
      <c r="P14" s="195">
        <f t="shared" si="10"/>
        <v>0</v>
      </c>
      <c r="Q14" s="195">
        <f t="shared" si="11"/>
        <v>0</v>
      </c>
      <c r="S14" s="178">
        <f t="shared" si="2"/>
        <v>0</v>
      </c>
      <c r="T14" s="217">
        <f t="shared" si="3"/>
        <v>0</v>
      </c>
      <c r="V14" s="123"/>
      <c r="W14" s="123"/>
      <c r="X14" s="123"/>
      <c r="Y14" s="123"/>
      <c r="AA14" s="172" t="e">
        <f t="shared" si="12"/>
        <v>#VALUE!</v>
      </c>
      <c r="AB14" s="172" t="e">
        <f t="shared" si="13"/>
        <v>#VALUE!</v>
      </c>
      <c r="AC14" s="173" t="e">
        <f t="shared" ca="1" si="14"/>
        <v>#VALUE!</v>
      </c>
      <c r="AD14" s="174">
        <f t="shared" ca="1" si="15"/>
        <v>44387</v>
      </c>
      <c r="AE14" s="173" t="e">
        <f t="shared" ca="1" si="16"/>
        <v>#VALUE!</v>
      </c>
      <c r="AF14" s="172" t="e">
        <f t="shared" si="17"/>
        <v>#VALUE!</v>
      </c>
      <c r="AG14" s="172" t="e">
        <f t="shared" si="18"/>
        <v>#VALUE!</v>
      </c>
      <c r="AH14" s="172" t="e">
        <f t="shared" si="19"/>
        <v>#VALUE!</v>
      </c>
      <c r="AI14" s="172" t="e">
        <f t="shared" si="20"/>
        <v>#VALUE!</v>
      </c>
      <c r="AJ14" s="172" t="e">
        <f t="shared" si="21"/>
        <v>#VALUE!</v>
      </c>
      <c r="AK14" s="172" t="e">
        <f t="shared" si="22"/>
        <v>#VALUE!</v>
      </c>
      <c r="AL14" s="172">
        <f t="shared" si="23"/>
        <v>0</v>
      </c>
    </row>
    <row r="15" spans="1:38" ht="23.25" customHeight="1" x14ac:dyDescent="0.15">
      <c r="A15" s="206">
        <f t="shared" si="24"/>
        <v>8</v>
      </c>
      <c r="B15" s="183"/>
      <c r="C15" s="184"/>
      <c r="D15" s="200" t="str">
        <f t="shared" si="25"/>
        <v/>
      </c>
      <c r="E15" s="198" t="str">
        <f t="shared" si="0"/>
        <v/>
      </c>
      <c r="F15" s="211" t="str">
        <f t="shared" si="26"/>
        <v/>
      </c>
      <c r="G15" s="190" t="str">
        <f t="shared" si="27"/>
        <v/>
      </c>
      <c r="H15" s="199" t="str">
        <f t="shared" si="4"/>
        <v/>
      </c>
      <c r="I15" s="191"/>
      <c r="J15" s="192">
        <f t="shared" si="1"/>
        <v>0</v>
      </c>
      <c r="K15" s="192">
        <f t="shared" si="5"/>
        <v>0</v>
      </c>
      <c r="L15" s="192">
        <f t="shared" si="6"/>
        <v>0</v>
      </c>
      <c r="M15" s="193">
        <f t="shared" si="7"/>
        <v>0</v>
      </c>
      <c r="N15" s="194">
        <f t="shared" si="8"/>
        <v>0</v>
      </c>
      <c r="O15" s="194">
        <f t="shared" si="9"/>
        <v>0</v>
      </c>
      <c r="P15" s="195">
        <f t="shared" si="10"/>
        <v>0</v>
      </c>
      <c r="Q15" s="195">
        <f t="shared" si="11"/>
        <v>0</v>
      </c>
      <c r="S15" s="178">
        <f t="shared" si="2"/>
        <v>0</v>
      </c>
      <c r="T15" s="217">
        <f t="shared" si="3"/>
        <v>0</v>
      </c>
      <c r="V15" s="123"/>
      <c r="W15" s="123"/>
      <c r="X15" s="123"/>
      <c r="Y15" s="123"/>
      <c r="AA15" s="172" t="e">
        <f t="shared" si="12"/>
        <v>#VALUE!</v>
      </c>
      <c r="AB15" s="172" t="e">
        <f t="shared" si="13"/>
        <v>#VALUE!</v>
      </c>
      <c r="AC15" s="173" t="e">
        <f t="shared" ca="1" si="14"/>
        <v>#VALUE!</v>
      </c>
      <c r="AD15" s="174">
        <f t="shared" ca="1" si="15"/>
        <v>44387</v>
      </c>
      <c r="AE15" s="173" t="e">
        <f t="shared" ca="1" si="16"/>
        <v>#VALUE!</v>
      </c>
      <c r="AF15" s="172" t="e">
        <f t="shared" si="17"/>
        <v>#VALUE!</v>
      </c>
      <c r="AG15" s="172" t="e">
        <f t="shared" si="18"/>
        <v>#VALUE!</v>
      </c>
      <c r="AH15" s="172" t="e">
        <f t="shared" si="19"/>
        <v>#VALUE!</v>
      </c>
      <c r="AI15" s="172" t="e">
        <f t="shared" si="20"/>
        <v>#VALUE!</v>
      </c>
      <c r="AJ15" s="172" t="e">
        <f t="shared" si="21"/>
        <v>#VALUE!</v>
      </c>
      <c r="AK15" s="172" t="e">
        <f t="shared" si="22"/>
        <v>#VALUE!</v>
      </c>
      <c r="AL15" s="172">
        <f t="shared" si="23"/>
        <v>0</v>
      </c>
    </row>
    <row r="16" spans="1:38" ht="23.25" customHeight="1" x14ac:dyDescent="0.15">
      <c r="A16" s="206">
        <f t="shared" si="24"/>
        <v>9</v>
      </c>
      <c r="B16" s="183"/>
      <c r="C16" s="184"/>
      <c r="D16" s="200" t="str">
        <f t="shared" si="25"/>
        <v/>
      </c>
      <c r="E16" s="198" t="str">
        <f t="shared" si="0"/>
        <v/>
      </c>
      <c r="F16" s="211" t="str">
        <f t="shared" si="26"/>
        <v/>
      </c>
      <c r="G16" s="190" t="str">
        <f t="shared" si="27"/>
        <v/>
      </c>
      <c r="H16" s="199" t="str">
        <f t="shared" si="4"/>
        <v/>
      </c>
      <c r="I16" s="191"/>
      <c r="J16" s="192">
        <f t="shared" si="1"/>
        <v>0</v>
      </c>
      <c r="K16" s="192">
        <f t="shared" si="5"/>
        <v>0</v>
      </c>
      <c r="L16" s="192">
        <f t="shared" si="6"/>
        <v>0</v>
      </c>
      <c r="M16" s="193">
        <f t="shared" si="7"/>
        <v>0</v>
      </c>
      <c r="N16" s="194">
        <f t="shared" si="8"/>
        <v>0</v>
      </c>
      <c r="O16" s="194">
        <f t="shared" si="9"/>
        <v>0</v>
      </c>
      <c r="P16" s="195">
        <f t="shared" si="10"/>
        <v>0</v>
      </c>
      <c r="Q16" s="195">
        <f t="shared" si="11"/>
        <v>0</v>
      </c>
      <c r="S16" s="178">
        <f t="shared" si="2"/>
        <v>0</v>
      </c>
      <c r="T16" s="217">
        <f t="shared" si="3"/>
        <v>0</v>
      </c>
      <c r="V16" s="123"/>
      <c r="W16" s="123"/>
      <c r="X16" s="123"/>
      <c r="Y16" s="123"/>
      <c r="AA16" s="172" t="e">
        <f t="shared" si="12"/>
        <v>#VALUE!</v>
      </c>
      <c r="AB16" s="172" t="e">
        <f t="shared" si="13"/>
        <v>#VALUE!</v>
      </c>
      <c r="AC16" s="173" t="e">
        <f t="shared" ca="1" si="14"/>
        <v>#VALUE!</v>
      </c>
      <c r="AD16" s="174">
        <f t="shared" ca="1" si="15"/>
        <v>44387</v>
      </c>
      <c r="AE16" s="173" t="e">
        <f t="shared" ca="1" si="16"/>
        <v>#VALUE!</v>
      </c>
      <c r="AF16" s="172" t="e">
        <f t="shared" si="17"/>
        <v>#VALUE!</v>
      </c>
      <c r="AG16" s="172" t="e">
        <f t="shared" si="18"/>
        <v>#VALUE!</v>
      </c>
      <c r="AH16" s="172" t="e">
        <f t="shared" si="19"/>
        <v>#VALUE!</v>
      </c>
      <c r="AI16" s="172" t="e">
        <f t="shared" si="20"/>
        <v>#VALUE!</v>
      </c>
      <c r="AJ16" s="172" t="e">
        <f t="shared" si="21"/>
        <v>#VALUE!</v>
      </c>
      <c r="AK16" s="172" t="e">
        <f t="shared" si="22"/>
        <v>#VALUE!</v>
      </c>
      <c r="AL16" s="172">
        <f t="shared" si="23"/>
        <v>0</v>
      </c>
    </row>
    <row r="17" spans="1:38" ht="23.25" customHeight="1" x14ac:dyDescent="0.15">
      <c r="A17" s="206">
        <f t="shared" si="24"/>
        <v>10</v>
      </c>
      <c r="B17" s="183"/>
      <c r="C17" s="184"/>
      <c r="D17" s="200" t="str">
        <f t="shared" si="25"/>
        <v/>
      </c>
      <c r="E17" s="198" t="str">
        <f t="shared" si="0"/>
        <v/>
      </c>
      <c r="F17" s="211" t="str">
        <f t="shared" si="26"/>
        <v/>
      </c>
      <c r="G17" s="190" t="str">
        <f t="shared" si="27"/>
        <v/>
      </c>
      <c r="H17" s="199" t="str">
        <f t="shared" si="4"/>
        <v/>
      </c>
      <c r="I17" s="191"/>
      <c r="J17" s="192">
        <f t="shared" si="1"/>
        <v>0</v>
      </c>
      <c r="K17" s="192">
        <f t="shared" si="5"/>
        <v>0</v>
      </c>
      <c r="L17" s="192">
        <f t="shared" si="6"/>
        <v>0</v>
      </c>
      <c r="M17" s="193">
        <f t="shared" si="7"/>
        <v>0</v>
      </c>
      <c r="N17" s="194">
        <f t="shared" si="8"/>
        <v>0</v>
      </c>
      <c r="O17" s="194">
        <f t="shared" si="9"/>
        <v>0</v>
      </c>
      <c r="P17" s="195">
        <f t="shared" si="10"/>
        <v>0</v>
      </c>
      <c r="Q17" s="195">
        <f t="shared" si="11"/>
        <v>0</v>
      </c>
      <c r="S17" s="178">
        <f t="shared" si="2"/>
        <v>0</v>
      </c>
      <c r="T17" s="217">
        <f t="shared" si="3"/>
        <v>0</v>
      </c>
      <c r="V17" s="123"/>
      <c r="W17" s="123"/>
      <c r="X17" s="123"/>
      <c r="Y17" s="123"/>
      <c r="AA17" s="172" t="e">
        <f t="shared" si="12"/>
        <v>#VALUE!</v>
      </c>
      <c r="AB17" s="172" t="e">
        <f t="shared" si="13"/>
        <v>#VALUE!</v>
      </c>
      <c r="AC17" s="173" t="e">
        <f t="shared" ca="1" si="14"/>
        <v>#VALUE!</v>
      </c>
      <c r="AD17" s="174">
        <f t="shared" ca="1" si="15"/>
        <v>44387</v>
      </c>
      <c r="AE17" s="173" t="e">
        <f t="shared" ca="1" si="16"/>
        <v>#VALUE!</v>
      </c>
      <c r="AF17" s="172" t="e">
        <f t="shared" si="17"/>
        <v>#VALUE!</v>
      </c>
      <c r="AG17" s="172" t="e">
        <f t="shared" si="18"/>
        <v>#VALUE!</v>
      </c>
      <c r="AH17" s="172" t="e">
        <f t="shared" si="19"/>
        <v>#VALUE!</v>
      </c>
      <c r="AI17" s="172" t="e">
        <f t="shared" si="20"/>
        <v>#VALUE!</v>
      </c>
      <c r="AJ17" s="172" t="e">
        <f t="shared" si="21"/>
        <v>#VALUE!</v>
      </c>
      <c r="AK17" s="172" t="e">
        <f t="shared" si="22"/>
        <v>#VALUE!</v>
      </c>
      <c r="AL17" s="172">
        <f t="shared" si="23"/>
        <v>0</v>
      </c>
    </row>
    <row r="18" spans="1:38" ht="23.25" customHeight="1" x14ac:dyDescent="0.15">
      <c r="A18" s="206">
        <f t="shared" si="24"/>
        <v>11</v>
      </c>
      <c r="B18" s="183"/>
      <c r="C18" s="184"/>
      <c r="D18" s="200" t="str">
        <f t="shared" si="25"/>
        <v/>
      </c>
      <c r="E18" s="198" t="str">
        <f t="shared" si="0"/>
        <v/>
      </c>
      <c r="F18" s="211" t="str">
        <f t="shared" si="26"/>
        <v/>
      </c>
      <c r="G18" s="190" t="str">
        <f t="shared" si="27"/>
        <v/>
      </c>
      <c r="H18" s="199" t="str">
        <f t="shared" si="4"/>
        <v/>
      </c>
      <c r="I18" s="191"/>
      <c r="J18" s="192">
        <f t="shared" si="1"/>
        <v>0</v>
      </c>
      <c r="K18" s="192">
        <f t="shared" si="5"/>
        <v>0</v>
      </c>
      <c r="L18" s="192">
        <f t="shared" si="6"/>
        <v>0</v>
      </c>
      <c r="M18" s="193">
        <f t="shared" si="7"/>
        <v>0</v>
      </c>
      <c r="N18" s="194">
        <f t="shared" si="8"/>
        <v>0</v>
      </c>
      <c r="O18" s="194">
        <f t="shared" si="9"/>
        <v>0</v>
      </c>
      <c r="P18" s="195">
        <f t="shared" si="10"/>
        <v>0</v>
      </c>
      <c r="Q18" s="195">
        <f t="shared" si="11"/>
        <v>0</v>
      </c>
      <c r="S18" s="178">
        <f t="shared" si="2"/>
        <v>0</v>
      </c>
      <c r="T18" s="217">
        <f t="shared" si="3"/>
        <v>0</v>
      </c>
      <c r="V18" s="123"/>
      <c r="W18" s="123"/>
      <c r="X18" s="123"/>
      <c r="Y18" s="123"/>
      <c r="AA18" s="172" t="e">
        <f t="shared" si="12"/>
        <v>#VALUE!</v>
      </c>
      <c r="AB18" s="172" t="e">
        <f t="shared" si="13"/>
        <v>#VALUE!</v>
      </c>
      <c r="AC18" s="173" t="e">
        <f t="shared" ca="1" si="14"/>
        <v>#VALUE!</v>
      </c>
      <c r="AD18" s="174">
        <f t="shared" ca="1" si="15"/>
        <v>44387</v>
      </c>
      <c r="AE18" s="173" t="e">
        <f t="shared" ca="1" si="16"/>
        <v>#VALUE!</v>
      </c>
      <c r="AF18" s="172" t="e">
        <f t="shared" si="17"/>
        <v>#VALUE!</v>
      </c>
      <c r="AG18" s="172" t="e">
        <f t="shared" si="18"/>
        <v>#VALUE!</v>
      </c>
      <c r="AH18" s="172" t="e">
        <f t="shared" si="19"/>
        <v>#VALUE!</v>
      </c>
      <c r="AI18" s="172" t="e">
        <f t="shared" si="20"/>
        <v>#VALUE!</v>
      </c>
      <c r="AJ18" s="172" t="e">
        <f t="shared" si="21"/>
        <v>#VALUE!</v>
      </c>
      <c r="AK18" s="172" t="e">
        <f t="shared" si="22"/>
        <v>#VALUE!</v>
      </c>
      <c r="AL18" s="172">
        <f t="shared" si="23"/>
        <v>0</v>
      </c>
    </row>
    <row r="19" spans="1:38" ht="23.25" customHeight="1" x14ac:dyDescent="0.15">
      <c r="A19" s="206">
        <f t="shared" si="24"/>
        <v>12</v>
      </c>
      <c r="B19" s="183"/>
      <c r="C19" s="184"/>
      <c r="D19" s="200" t="str">
        <f t="shared" si="25"/>
        <v/>
      </c>
      <c r="E19" s="198" t="str">
        <f t="shared" si="0"/>
        <v/>
      </c>
      <c r="F19" s="211" t="str">
        <f t="shared" si="26"/>
        <v/>
      </c>
      <c r="G19" s="190" t="str">
        <f t="shared" si="27"/>
        <v/>
      </c>
      <c r="H19" s="199" t="str">
        <f t="shared" si="4"/>
        <v/>
      </c>
      <c r="I19" s="191"/>
      <c r="J19" s="192">
        <f t="shared" si="1"/>
        <v>0</v>
      </c>
      <c r="K19" s="192">
        <f t="shared" si="5"/>
        <v>0</v>
      </c>
      <c r="L19" s="192">
        <f t="shared" si="6"/>
        <v>0</v>
      </c>
      <c r="M19" s="193">
        <f t="shared" si="7"/>
        <v>0</v>
      </c>
      <c r="N19" s="194">
        <f t="shared" si="8"/>
        <v>0</v>
      </c>
      <c r="O19" s="194">
        <f t="shared" si="9"/>
        <v>0</v>
      </c>
      <c r="P19" s="195">
        <f t="shared" si="10"/>
        <v>0</v>
      </c>
      <c r="Q19" s="195">
        <f t="shared" si="11"/>
        <v>0</v>
      </c>
      <c r="S19" s="178">
        <f t="shared" si="2"/>
        <v>0</v>
      </c>
      <c r="T19" s="217">
        <f t="shared" si="3"/>
        <v>0</v>
      </c>
      <c r="V19" s="123"/>
      <c r="W19" s="123"/>
      <c r="X19" s="123"/>
      <c r="Y19" s="123"/>
      <c r="AA19" s="172" t="e">
        <f t="shared" si="12"/>
        <v>#VALUE!</v>
      </c>
      <c r="AB19" s="172" t="e">
        <f t="shared" si="13"/>
        <v>#VALUE!</v>
      </c>
      <c r="AC19" s="173" t="e">
        <f t="shared" ca="1" si="14"/>
        <v>#VALUE!</v>
      </c>
      <c r="AD19" s="174">
        <f t="shared" ca="1" si="15"/>
        <v>44387</v>
      </c>
      <c r="AE19" s="173" t="e">
        <f t="shared" ca="1" si="16"/>
        <v>#VALUE!</v>
      </c>
      <c r="AF19" s="172" t="e">
        <f t="shared" si="17"/>
        <v>#VALUE!</v>
      </c>
      <c r="AG19" s="172" t="e">
        <f t="shared" si="18"/>
        <v>#VALUE!</v>
      </c>
      <c r="AH19" s="172" t="e">
        <f t="shared" si="19"/>
        <v>#VALUE!</v>
      </c>
      <c r="AI19" s="172" t="e">
        <f t="shared" si="20"/>
        <v>#VALUE!</v>
      </c>
      <c r="AJ19" s="172" t="e">
        <f t="shared" si="21"/>
        <v>#VALUE!</v>
      </c>
      <c r="AK19" s="172" t="e">
        <f t="shared" si="22"/>
        <v>#VALUE!</v>
      </c>
      <c r="AL19" s="172">
        <f t="shared" si="23"/>
        <v>0</v>
      </c>
    </row>
    <row r="20" spans="1:38" ht="23.25" customHeight="1" x14ac:dyDescent="0.15">
      <c r="A20" s="206">
        <f t="shared" si="24"/>
        <v>13</v>
      </c>
      <c r="B20" s="183"/>
      <c r="C20" s="184"/>
      <c r="D20" s="200" t="str">
        <f t="shared" si="25"/>
        <v/>
      </c>
      <c r="E20" s="198" t="str">
        <f t="shared" si="0"/>
        <v/>
      </c>
      <c r="F20" s="211" t="str">
        <f t="shared" si="26"/>
        <v/>
      </c>
      <c r="G20" s="190" t="str">
        <f t="shared" si="27"/>
        <v/>
      </c>
      <c r="H20" s="199" t="str">
        <f t="shared" si="4"/>
        <v/>
      </c>
      <c r="I20" s="191"/>
      <c r="J20" s="192">
        <f t="shared" si="1"/>
        <v>0</v>
      </c>
      <c r="K20" s="192">
        <f t="shared" si="5"/>
        <v>0</v>
      </c>
      <c r="L20" s="192">
        <f t="shared" si="6"/>
        <v>0</v>
      </c>
      <c r="M20" s="193">
        <f t="shared" si="7"/>
        <v>0</v>
      </c>
      <c r="N20" s="194">
        <f t="shared" si="8"/>
        <v>0</v>
      </c>
      <c r="O20" s="194">
        <f t="shared" si="9"/>
        <v>0</v>
      </c>
      <c r="P20" s="195">
        <f t="shared" si="10"/>
        <v>0</v>
      </c>
      <c r="Q20" s="195">
        <f t="shared" si="11"/>
        <v>0</v>
      </c>
      <c r="S20" s="178">
        <f t="shared" si="2"/>
        <v>0</v>
      </c>
      <c r="T20" s="217">
        <f t="shared" si="3"/>
        <v>0</v>
      </c>
      <c r="V20" s="123"/>
      <c r="W20" s="123"/>
      <c r="X20" s="123"/>
      <c r="Y20" s="123"/>
      <c r="AA20" s="172" t="e">
        <f t="shared" si="12"/>
        <v>#VALUE!</v>
      </c>
      <c r="AB20" s="172" t="e">
        <f t="shared" si="13"/>
        <v>#VALUE!</v>
      </c>
      <c r="AC20" s="173" t="e">
        <f t="shared" ca="1" si="14"/>
        <v>#VALUE!</v>
      </c>
      <c r="AD20" s="174">
        <f t="shared" ca="1" si="15"/>
        <v>44387</v>
      </c>
      <c r="AE20" s="173" t="e">
        <f t="shared" ca="1" si="16"/>
        <v>#VALUE!</v>
      </c>
      <c r="AF20" s="172" t="e">
        <f t="shared" si="17"/>
        <v>#VALUE!</v>
      </c>
      <c r="AG20" s="172" t="e">
        <f t="shared" si="18"/>
        <v>#VALUE!</v>
      </c>
      <c r="AH20" s="172" t="e">
        <f t="shared" si="19"/>
        <v>#VALUE!</v>
      </c>
      <c r="AI20" s="172" t="e">
        <f t="shared" si="20"/>
        <v>#VALUE!</v>
      </c>
      <c r="AJ20" s="172" t="e">
        <f t="shared" si="21"/>
        <v>#VALUE!</v>
      </c>
      <c r="AK20" s="172" t="e">
        <f t="shared" si="22"/>
        <v>#VALUE!</v>
      </c>
      <c r="AL20" s="172">
        <f t="shared" si="23"/>
        <v>0</v>
      </c>
    </row>
    <row r="21" spans="1:38" ht="23.25" customHeight="1" x14ac:dyDescent="0.15">
      <c r="A21" s="206">
        <f t="shared" si="24"/>
        <v>14</v>
      </c>
      <c r="B21" s="183"/>
      <c r="C21" s="184"/>
      <c r="D21" s="200" t="str">
        <f t="shared" si="25"/>
        <v/>
      </c>
      <c r="E21" s="198" t="str">
        <f t="shared" si="0"/>
        <v/>
      </c>
      <c r="F21" s="211" t="str">
        <f t="shared" si="26"/>
        <v/>
      </c>
      <c r="G21" s="190" t="str">
        <f t="shared" si="27"/>
        <v/>
      </c>
      <c r="H21" s="199" t="str">
        <f t="shared" si="4"/>
        <v/>
      </c>
      <c r="I21" s="191"/>
      <c r="J21" s="192">
        <f t="shared" si="1"/>
        <v>0</v>
      </c>
      <c r="K21" s="192">
        <f t="shared" si="5"/>
        <v>0</v>
      </c>
      <c r="L21" s="192">
        <f t="shared" si="6"/>
        <v>0</v>
      </c>
      <c r="M21" s="193">
        <f t="shared" si="7"/>
        <v>0</v>
      </c>
      <c r="N21" s="194">
        <f t="shared" si="8"/>
        <v>0</v>
      </c>
      <c r="O21" s="194">
        <f t="shared" si="9"/>
        <v>0</v>
      </c>
      <c r="P21" s="195">
        <f t="shared" si="10"/>
        <v>0</v>
      </c>
      <c r="Q21" s="195">
        <f t="shared" si="11"/>
        <v>0</v>
      </c>
      <c r="S21" s="178">
        <f t="shared" si="2"/>
        <v>0</v>
      </c>
      <c r="T21" s="217">
        <f t="shared" si="3"/>
        <v>0</v>
      </c>
      <c r="V21" s="123"/>
      <c r="W21" s="123"/>
      <c r="X21" s="123"/>
      <c r="Y21" s="123"/>
      <c r="AA21" s="172" t="e">
        <f t="shared" si="12"/>
        <v>#VALUE!</v>
      </c>
      <c r="AB21" s="172" t="e">
        <f t="shared" si="13"/>
        <v>#VALUE!</v>
      </c>
      <c r="AC21" s="173" t="e">
        <f t="shared" ca="1" si="14"/>
        <v>#VALUE!</v>
      </c>
      <c r="AD21" s="174">
        <f t="shared" ca="1" si="15"/>
        <v>44387</v>
      </c>
      <c r="AE21" s="173" t="e">
        <f t="shared" ca="1" si="16"/>
        <v>#VALUE!</v>
      </c>
      <c r="AF21" s="172" t="e">
        <f t="shared" si="17"/>
        <v>#VALUE!</v>
      </c>
      <c r="AG21" s="172" t="e">
        <f t="shared" si="18"/>
        <v>#VALUE!</v>
      </c>
      <c r="AH21" s="172" t="e">
        <f t="shared" si="19"/>
        <v>#VALUE!</v>
      </c>
      <c r="AI21" s="172" t="e">
        <f t="shared" si="20"/>
        <v>#VALUE!</v>
      </c>
      <c r="AJ21" s="172" t="e">
        <f t="shared" si="21"/>
        <v>#VALUE!</v>
      </c>
      <c r="AK21" s="172" t="e">
        <f t="shared" si="22"/>
        <v>#VALUE!</v>
      </c>
      <c r="AL21" s="172">
        <f t="shared" si="23"/>
        <v>0</v>
      </c>
    </row>
    <row r="22" spans="1:38" ht="23.25" customHeight="1" x14ac:dyDescent="0.15">
      <c r="A22" s="206">
        <f t="shared" si="24"/>
        <v>15</v>
      </c>
      <c r="B22" s="183"/>
      <c r="C22" s="184"/>
      <c r="D22" s="200" t="str">
        <f t="shared" si="25"/>
        <v/>
      </c>
      <c r="E22" s="198" t="str">
        <f t="shared" si="0"/>
        <v/>
      </c>
      <c r="F22" s="211" t="str">
        <f t="shared" si="26"/>
        <v/>
      </c>
      <c r="G22" s="190" t="str">
        <f t="shared" si="27"/>
        <v/>
      </c>
      <c r="H22" s="199" t="str">
        <f t="shared" si="4"/>
        <v/>
      </c>
      <c r="I22" s="191"/>
      <c r="J22" s="192">
        <f t="shared" si="1"/>
        <v>0</v>
      </c>
      <c r="K22" s="192">
        <f t="shared" si="5"/>
        <v>0</v>
      </c>
      <c r="L22" s="192">
        <f t="shared" si="6"/>
        <v>0</v>
      </c>
      <c r="M22" s="193">
        <f t="shared" si="7"/>
        <v>0</v>
      </c>
      <c r="N22" s="194">
        <f t="shared" si="8"/>
        <v>0</v>
      </c>
      <c r="O22" s="194">
        <f t="shared" si="9"/>
        <v>0</v>
      </c>
      <c r="P22" s="195">
        <f t="shared" si="10"/>
        <v>0</v>
      </c>
      <c r="Q22" s="195">
        <f t="shared" si="11"/>
        <v>0</v>
      </c>
      <c r="S22" s="178">
        <f t="shared" si="2"/>
        <v>0</v>
      </c>
      <c r="T22" s="217">
        <f t="shared" si="3"/>
        <v>0</v>
      </c>
      <c r="V22" s="123"/>
      <c r="W22" s="123"/>
      <c r="X22" s="123"/>
      <c r="Y22" s="123"/>
      <c r="AA22" s="172" t="e">
        <f t="shared" si="12"/>
        <v>#VALUE!</v>
      </c>
      <c r="AB22" s="172" t="e">
        <f t="shared" si="13"/>
        <v>#VALUE!</v>
      </c>
      <c r="AC22" s="173" t="e">
        <f t="shared" ca="1" si="14"/>
        <v>#VALUE!</v>
      </c>
      <c r="AD22" s="174">
        <f t="shared" ca="1" si="15"/>
        <v>44387</v>
      </c>
      <c r="AE22" s="173" t="e">
        <f t="shared" ca="1" si="16"/>
        <v>#VALUE!</v>
      </c>
      <c r="AF22" s="172" t="e">
        <f t="shared" si="17"/>
        <v>#VALUE!</v>
      </c>
      <c r="AG22" s="172" t="e">
        <f t="shared" si="18"/>
        <v>#VALUE!</v>
      </c>
      <c r="AH22" s="172" t="e">
        <f t="shared" si="19"/>
        <v>#VALUE!</v>
      </c>
      <c r="AI22" s="172" t="e">
        <f t="shared" si="20"/>
        <v>#VALUE!</v>
      </c>
      <c r="AJ22" s="172" t="e">
        <f t="shared" si="21"/>
        <v>#VALUE!</v>
      </c>
      <c r="AK22" s="172" t="e">
        <f t="shared" si="22"/>
        <v>#VALUE!</v>
      </c>
      <c r="AL22" s="172">
        <f t="shared" si="23"/>
        <v>0</v>
      </c>
    </row>
    <row r="23" spans="1:38" ht="23.25" customHeight="1" x14ac:dyDescent="0.15">
      <c r="A23" s="206">
        <f t="shared" si="24"/>
        <v>16</v>
      </c>
      <c r="B23" s="183"/>
      <c r="C23" s="184"/>
      <c r="D23" s="200" t="str">
        <f t="shared" si="25"/>
        <v/>
      </c>
      <c r="E23" s="198" t="str">
        <f t="shared" si="0"/>
        <v/>
      </c>
      <c r="F23" s="211" t="str">
        <f t="shared" si="26"/>
        <v/>
      </c>
      <c r="G23" s="190" t="str">
        <f t="shared" si="27"/>
        <v/>
      </c>
      <c r="H23" s="199" t="str">
        <f t="shared" si="4"/>
        <v/>
      </c>
      <c r="I23" s="191"/>
      <c r="J23" s="192">
        <f t="shared" si="1"/>
        <v>0</v>
      </c>
      <c r="K23" s="192">
        <f t="shared" si="5"/>
        <v>0</v>
      </c>
      <c r="L23" s="192">
        <f t="shared" si="6"/>
        <v>0</v>
      </c>
      <c r="M23" s="193">
        <f t="shared" si="7"/>
        <v>0</v>
      </c>
      <c r="N23" s="194">
        <f t="shared" si="8"/>
        <v>0</v>
      </c>
      <c r="O23" s="194">
        <f t="shared" si="9"/>
        <v>0</v>
      </c>
      <c r="P23" s="195">
        <f t="shared" si="10"/>
        <v>0</v>
      </c>
      <c r="Q23" s="195">
        <f t="shared" si="11"/>
        <v>0</v>
      </c>
      <c r="S23" s="178">
        <f t="shared" si="2"/>
        <v>0</v>
      </c>
      <c r="T23" s="217">
        <f t="shared" si="3"/>
        <v>0</v>
      </c>
      <c r="V23" s="123"/>
      <c r="W23" s="123"/>
      <c r="X23" s="123"/>
      <c r="Y23" s="123"/>
      <c r="AA23" s="172" t="e">
        <f t="shared" si="12"/>
        <v>#VALUE!</v>
      </c>
      <c r="AB23" s="172" t="e">
        <f t="shared" si="13"/>
        <v>#VALUE!</v>
      </c>
      <c r="AC23" s="173" t="e">
        <f t="shared" ca="1" si="14"/>
        <v>#VALUE!</v>
      </c>
      <c r="AD23" s="174">
        <f t="shared" ca="1" si="15"/>
        <v>44387</v>
      </c>
      <c r="AE23" s="173" t="e">
        <f t="shared" ca="1" si="16"/>
        <v>#VALUE!</v>
      </c>
      <c r="AF23" s="172" t="e">
        <f t="shared" si="17"/>
        <v>#VALUE!</v>
      </c>
      <c r="AG23" s="172" t="e">
        <f t="shared" si="18"/>
        <v>#VALUE!</v>
      </c>
      <c r="AH23" s="172" t="e">
        <f t="shared" si="19"/>
        <v>#VALUE!</v>
      </c>
      <c r="AI23" s="172" t="e">
        <f t="shared" si="20"/>
        <v>#VALUE!</v>
      </c>
      <c r="AJ23" s="172" t="e">
        <f t="shared" si="21"/>
        <v>#VALUE!</v>
      </c>
      <c r="AK23" s="172" t="e">
        <f t="shared" si="22"/>
        <v>#VALUE!</v>
      </c>
      <c r="AL23" s="172">
        <f t="shared" si="23"/>
        <v>0</v>
      </c>
    </row>
    <row r="24" spans="1:38" ht="23.25" customHeight="1" x14ac:dyDescent="0.15">
      <c r="A24" s="206">
        <f t="shared" si="24"/>
        <v>17</v>
      </c>
      <c r="B24" s="183"/>
      <c r="C24" s="184"/>
      <c r="D24" s="200" t="str">
        <f t="shared" si="25"/>
        <v/>
      </c>
      <c r="E24" s="198" t="str">
        <f t="shared" si="0"/>
        <v/>
      </c>
      <c r="F24" s="211" t="str">
        <f t="shared" si="26"/>
        <v/>
      </c>
      <c r="G24" s="190" t="str">
        <f t="shared" si="27"/>
        <v/>
      </c>
      <c r="H24" s="199" t="str">
        <f t="shared" si="4"/>
        <v/>
      </c>
      <c r="I24" s="191"/>
      <c r="J24" s="192">
        <f t="shared" si="1"/>
        <v>0</v>
      </c>
      <c r="K24" s="192">
        <f t="shared" si="5"/>
        <v>0</v>
      </c>
      <c r="L24" s="192">
        <f t="shared" si="6"/>
        <v>0</v>
      </c>
      <c r="M24" s="193">
        <f t="shared" si="7"/>
        <v>0</v>
      </c>
      <c r="N24" s="194">
        <f t="shared" si="8"/>
        <v>0</v>
      </c>
      <c r="O24" s="194">
        <f t="shared" si="9"/>
        <v>0</v>
      </c>
      <c r="P24" s="195">
        <f t="shared" si="10"/>
        <v>0</v>
      </c>
      <c r="Q24" s="195">
        <f t="shared" si="11"/>
        <v>0</v>
      </c>
      <c r="S24" s="178">
        <f t="shared" si="2"/>
        <v>0</v>
      </c>
      <c r="T24" s="217">
        <f t="shared" si="3"/>
        <v>0</v>
      </c>
      <c r="V24" s="123"/>
      <c r="W24" s="123"/>
      <c r="X24" s="123"/>
      <c r="Y24" s="123"/>
      <c r="AA24" s="172" t="e">
        <f t="shared" si="12"/>
        <v>#VALUE!</v>
      </c>
      <c r="AB24" s="172" t="e">
        <f t="shared" si="13"/>
        <v>#VALUE!</v>
      </c>
      <c r="AC24" s="173" t="e">
        <f t="shared" ca="1" si="14"/>
        <v>#VALUE!</v>
      </c>
      <c r="AD24" s="174">
        <f t="shared" ca="1" si="15"/>
        <v>44387</v>
      </c>
      <c r="AE24" s="173" t="e">
        <f t="shared" ca="1" si="16"/>
        <v>#VALUE!</v>
      </c>
      <c r="AF24" s="172" t="e">
        <f t="shared" si="17"/>
        <v>#VALUE!</v>
      </c>
      <c r="AG24" s="172" t="e">
        <f t="shared" si="18"/>
        <v>#VALUE!</v>
      </c>
      <c r="AH24" s="172" t="e">
        <f t="shared" si="19"/>
        <v>#VALUE!</v>
      </c>
      <c r="AI24" s="172" t="e">
        <f t="shared" si="20"/>
        <v>#VALUE!</v>
      </c>
      <c r="AJ24" s="172" t="e">
        <f t="shared" si="21"/>
        <v>#VALUE!</v>
      </c>
      <c r="AK24" s="172" t="e">
        <f t="shared" si="22"/>
        <v>#VALUE!</v>
      </c>
      <c r="AL24" s="172">
        <f t="shared" si="23"/>
        <v>0</v>
      </c>
    </row>
    <row r="25" spans="1:38" ht="23.25" customHeight="1" x14ac:dyDescent="0.15">
      <c r="A25" s="206">
        <f t="shared" si="24"/>
        <v>18</v>
      </c>
      <c r="B25" s="183"/>
      <c r="C25" s="184"/>
      <c r="D25" s="200" t="str">
        <f t="shared" si="25"/>
        <v/>
      </c>
      <c r="E25" s="198" t="str">
        <f t="shared" si="0"/>
        <v/>
      </c>
      <c r="F25" s="211" t="str">
        <f t="shared" si="26"/>
        <v/>
      </c>
      <c r="G25" s="190" t="str">
        <f t="shared" si="27"/>
        <v/>
      </c>
      <c r="H25" s="199" t="str">
        <f t="shared" si="4"/>
        <v/>
      </c>
      <c r="I25" s="191"/>
      <c r="J25" s="192">
        <f t="shared" si="1"/>
        <v>0</v>
      </c>
      <c r="K25" s="192">
        <f t="shared" si="5"/>
        <v>0</v>
      </c>
      <c r="L25" s="192">
        <f t="shared" si="6"/>
        <v>0</v>
      </c>
      <c r="M25" s="193">
        <f t="shared" si="7"/>
        <v>0</v>
      </c>
      <c r="N25" s="194">
        <f t="shared" si="8"/>
        <v>0</v>
      </c>
      <c r="O25" s="194">
        <f t="shared" si="9"/>
        <v>0</v>
      </c>
      <c r="P25" s="195">
        <f t="shared" si="10"/>
        <v>0</v>
      </c>
      <c r="Q25" s="195">
        <f t="shared" si="11"/>
        <v>0</v>
      </c>
      <c r="S25" s="178">
        <f t="shared" si="2"/>
        <v>0</v>
      </c>
      <c r="T25" s="217">
        <f t="shared" si="3"/>
        <v>0</v>
      </c>
      <c r="V25" s="123"/>
      <c r="W25" s="123"/>
      <c r="X25" s="123"/>
      <c r="Y25" s="123"/>
      <c r="AA25" s="172" t="e">
        <f t="shared" si="12"/>
        <v>#VALUE!</v>
      </c>
      <c r="AB25" s="172" t="e">
        <f t="shared" si="13"/>
        <v>#VALUE!</v>
      </c>
      <c r="AC25" s="173" t="e">
        <f t="shared" ca="1" si="14"/>
        <v>#VALUE!</v>
      </c>
      <c r="AD25" s="174">
        <f t="shared" ca="1" si="15"/>
        <v>44387</v>
      </c>
      <c r="AE25" s="173" t="e">
        <f t="shared" ca="1" si="16"/>
        <v>#VALUE!</v>
      </c>
      <c r="AF25" s="172" t="e">
        <f t="shared" si="17"/>
        <v>#VALUE!</v>
      </c>
      <c r="AG25" s="172" t="e">
        <f t="shared" si="18"/>
        <v>#VALUE!</v>
      </c>
      <c r="AH25" s="172" t="e">
        <f t="shared" si="19"/>
        <v>#VALUE!</v>
      </c>
      <c r="AI25" s="172" t="e">
        <f t="shared" si="20"/>
        <v>#VALUE!</v>
      </c>
      <c r="AJ25" s="172" t="e">
        <f t="shared" si="21"/>
        <v>#VALUE!</v>
      </c>
      <c r="AK25" s="172" t="e">
        <f t="shared" si="22"/>
        <v>#VALUE!</v>
      </c>
      <c r="AL25" s="172">
        <f t="shared" si="23"/>
        <v>0</v>
      </c>
    </row>
    <row r="26" spans="1:38" ht="23.25" customHeight="1" x14ac:dyDescent="0.15">
      <c r="A26" s="206">
        <f t="shared" si="24"/>
        <v>19</v>
      </c>
      <c r="B26" s="183"/>
      <c r="C26" s="184"/>
      <c r="D26" s="200" t="str">
        <f t="shared" si="25"/>
        <v/>
      </c>
      <c r="E26" s="198" t="str">
        <f t="shared" si="0"/>
        <v/>
      </c>
      <c r="F26" s="211" t="str">
        <f t="shared" si="26"/>
        <v/>
      </c>
      <c r="G26" s="190" t="str">
        <f t="shared" si="27"/>
        <v/>
      </c>
      <c r="H26" s="199" t="str">
        <f t="shared" si="4"/>
        <v/>
      </c>
      <c r="I26" s="191"/>
      <c r="J26" s="192">
        <f t="shared" si="1"/>
        <v>0</v>
      </c>
      <c r="K26" s="192">
        <f t="shared" si="5"/>
        <v>0</v>
      </c>
      <c r="L26" s="192">
        <f t="shared" si="6"/>
        <v>0</v>
      </c>
      <c r="M26" s="193">
        <f t="shared" si="7"/>
        <v>0</v>
      </c>
      <c r="N26" s="194">
        <f t="shared" si="8"/>
        <v>0</v>
      </c>
      <c r="O26" s="194">
        <f t="shared" si="9"/>
        <v>0</v>
      </c>
      <c r="P26" s="195">
        <f t="shared" si="10"/>
        <v>0</v>
      </c>
      <c r="Q26" s="195">
        <f t="shared" si="11"/>
        <v>0</v>
      </c>
      <c r="S26" s="178">
        <f t="shared" si="2"/>
        <v>0</v>
      </c>
      <c r="T26" s="217">
        <f t="shared" si="3"/>
        <v>0</v>
      </c>
      <c r="V26" s="123"/>
      <c r="W26" s="123"/>
      <c r="X26" s="123"/>
      <c r="Y26" s="123"/>
      <c r="AA26" s="172" t="e">
        <f t="shared" si="12"/>
        <v>#VALUE!</v>
      </c>
      <c r="AB26" s="172" t="e">
        <f t="shared" si="13"/>
        <v>#VALUE!</v>
      </c>
      <c r="AC26" s="173" t="e">
        <f t="shared" ca="1" si="14"/>
        <v>#VALUE!</v>
      </c>
      <c r="AD26" s="174">
        <f t="shared" ca="1" si="15"/>
        <v>44387</v>
      </c>
      <c r="AE26" s="173" t="e">
        <f t="shared" ca="1" si="16"/>
        <v>#VALUE!</v>
      </c>
      <c r="AF26" s="172" t="e">
        <f t="shared" si="17"/>
        <v>#VALUE!</v>
      </c>
      <c r="AG26" s="172" t="e">
        <f t="shared" si="18"/>
        <v>#VALUE!</v>
      </c>
      <c r="AH26" s="172" t="e">
        <f t="shared" si="19"/>
        <v>#VALUE!</v>
      </c>
      <c r="AI26" s="172" t="e">
        <f t="shared" si="20"/>
        <v>#VALUE!</v>
      </c>
      <c r="AJ26" s="172" t="e">
        <f t="shared" si="21"/>
        <v>#VALUE!</v>
      </c>
      <c r="AK26" s="172" t="e">
        <f t="shared" si="22"/>
        <v>#VALUE!</v>
      </c>
      <c r="AL26" s="172">
        <f t="shared" si="23"/>
        <v>0</v>
      </c>
    </row>
    <row r="27" spans="1:38" ht="23.25" customHeight="1" x14ac:dyDescent="0.15">
      <c r="A27" s="206">
        <f t="shared" si="24"/>
        <v>20</v>
      </c>
      <c r="B27" s="183"/>
      <c r="C27" s="184"/>
      <c r="D27" s="200" t="str">
        <f t="shared" si="25"/>
        <v/>
      </c>
      <c r="E27" s="198" t="str">
        <f t="shared" si="0"/>
        <v/>
      </c>
      <c r="F27" s="211" t="str">
        <f t="shared" si="26"/>
        <v/>
      </c>
      <c r="G27" s="190" t="str">
        <f t="shared" si="27"/>
        <v/>
      </c>
      <c r="H27" s="199" t="str">
        <f t="shared" si="4"/>
        <v/>
      </c>
      <c r="I27" s="191"/>
      <c r="J27" s="192">
        <f t="shared" si="1"/>
        <v>0</v>
      </c>
      <c r="K27" s="192">
        <f t="shared" si="5"/>
        <v>0</v>
      </c>
      <c r="L27" s="192">
        <f t="shared" si="6"/>
        <v>0</v>
      </c>
      <c r="M27" s="193">
        <f t="shared" si="7"/>
        <v>0</v>
      </c>
      <c r="N27" s="194">
        <f t="shared" si="8"/>
        <v>0</v>
      </c>
      <c r="O27" s="194">
        <f t="shared" si="9"/>
        <v>0</v>
      </c>
      <c r="P27" s="195">
        <f t="shared" si="10"/>
        <v>0</v>
      </c>
      <c r="Q27" s="195">
        <f t="shared" si="11"/>
        <v>0</v>
      </c>
      <c r="S27" s="178">
        <f t="shared" si="2"/>
        <v>0</v>
      </c>
      <c r="T27" s="217">
        <f t="shared" si="3"/>
        <v>0</v>
      </c>
      <c r="V27" s="123"/>
      <c r="W27" s="123"/>
      <c r="X27" s="123"/>
      <c r="Y27" s="123"/>
      <c r="AA27" s="172" t="e">
        <f t="shared" si="12"/>
        <v>#VALUE!</v>
      </c>
      <c r="AB27" s="172" t="e">
        <f t="shared" si="13"/>
        <v>#VALUE!</v>
      </c>
      <c r="AC27" s="173" t="e">
        <f t="shared" ca="1" si="14"/>
        <v>#VALUE!</v>
      </c>
      <c r="AD27" s="174">
        <f t="shared" ca="1" si="15"/>
        <v>44387</v>
      </c>
      <c r="AE27" s="173" t="e">
        <f t="shared" ca="1" si="16"/>
        <v>#VALUE!</v>
      </c>
      <c r="AF27" s="172" t="e">
        <f t="shared" si="17"/>
        <v>#VALUE!</v>
      </c>
      <c r="AG27" s="172" t="e">
        <f t="shared" si="18"/>
        <v>#VALUE!</v>
      </c>
      <c r="AH27" s="172" t="e">
        <f t="shared" si="19"/>
        <v>#VALUE!</v>
      </c>
      <c r="AI27" s="172" t="e">
        <f t="shared" si="20"/>
        <v>#VALUE!</v>
      </c>
      <c r="AJ27" s="172" t="e">
        <f t="shared" si="21"/>
        <v>#VALUE!</v>
      </c>
      <c r="AK27" s="172" t="e">
        <f t="shared" si="22"/>
        <v>#VALUE!</v>
      </c>
      <c r="AL27" s="172">
        <f t="shared" si="23"/>
        <v>0</v>
      </c>
    </row>
    <row r="28" spans="1:38" ht="23.25" customHeight="1" x14ac:dyDescent="0.15">
      <c r="A28" s="300" t="s">
        <v>522</v>
      </c>
      <c r="B28" s="300"/>
      <c r="C28" s="201">
        <f>COUNT(I8:I27)</f>
        <v>0</v>
      </c>
      <c r="D28" s="300" t="s">
        <v>523</v>
      </c>
      <c r="E28" s="300"/>
      <c r="F28" s="300"/>
      <c r="G28" s="300"/>
      <c r="H28" s="206"/>
      <c r="I28" s="196">
        <f>SUM(I8:I27)</f>
        <v>0</v>
      </c>
      <c r="J28" s="196">
        <f>SUM(J8:J27)</f>
        <v>0</v>
      </c>
      <c r="K28" s="196">
        <f>SUM(K8:K27)</f>
        <v>0</v>
      </c>
      <c r="L28" s="196">
        <f t="shared" si="6"/>
        <v>0</v>
      </c>
      <c r="M28" s="202"/>
      <c r="N28" s="196">
        <f>SUM(N8:N27)</f>
        <v>0</v>
      </c>
      <c r="O28" s="196">
        <f t="shared" ref="O28:Q28" si="28">SUM(O8:O27)</f>
        <v>0</v>
      </c>
      <c r="P28" s="196">
        <f t="shared" si="28"/>
        <v>0</v>
      </c>
      <c r="Q28" s="196">
        <f t="shared" si="28"/>
        <v>0</v>
      </c>
    </row>
    <row r="29" spans="1:38" x14ac:dyDescent="0.15">
      <c r="J29" s="207" t="s">
        <v>551</v>
      </c>
      <c r="K29" s="212"/>
      <c r="L29" s="212"/>
    </row>
    <row r="30" spans="1:38" x14ac:dyDescent="0.15">
      <c r="I30" s="181" t="s">
        <v>552</v>
      </c>
      <c r="J30" s="210">
        <f>J28-I28</f>
        <v>0</v>
      </c>
      <c r="K30" s="213"/>
      <c r="L30" s="213"/>
      <c r="N30" s="215"/>
    </row>
    <row r="31" spans="1:38" x14ac:dyDescent="0.15">
      <c r="N31" s="216"/>
    </row>
    <row r="32" spans="1:38" x14ac:dyDescent="0.15">
      <c r="N32" s="215"/>
    </row>
    <row r="34" spans="14:14" x14ac:dyDescent="0.15">
      <c r="N34" s="215"/>
    </row>
  </sheetData>
  <mergeCells count="27">
    <mergeCell ref="A28:B28"/>
    <mergeCell ref="D28:G28"/>
    <mergeCell ref="P6:P7"/>
    <mergeCell ref="Q6:Q7"/>
    <mergeCell ref="S6:S7"/>
    <mergeCell ref="A6:A7"/>
    <mergeCell ref="B6:B7"/>
    <mergeCell ref="C6:C7"/>
    <mergeCell ref="D6:E6"/>
    <mergeCell ref="F6:F7"/>
    <mergeCell ref="G6:G7"/>
    <mergeCell ref="T6:T7"/>
    <mergeCell ref="X6:X7"/>
    <mergeCell ref="Y6:Y7"/>
    <mergeCell ref="H6:H7"/>
    <mergeCell ref="I6:I7"/>
    <mergeCell ref="J6:J7"/>
    <mergeCell ref="L6:L7"/>
    <mergeCell ref="N6:N7"/>
    <mergeCell ref="O6:O7"/>
    <mergeCell ref="A4:B4"/>
    <mergeCell ref="E4:M4"/>
    <mergeCell ref="A1:I1"/>
    <mergeCell ref="P2:Q2"/>
    <mergeCell ref="A3:B3"/>
    <mergeCell ref="E3:F3"/>
    <mergeCell ref="H3:I3"/>
  </mergeCells>
  <phoneticPr fontId="2" type="noConversion"/>
  <conditionalFormatting sqref="AL8:AL27">
    <cfRule type="cellIs" dxfId="143" priority="10" operator="equal">
      <formula>13</formula>
    </cfRule>
    <cfRule type="cellIs" dxfId="142" priority="11" operator="equal">
      <formula>"고용허가체크"</formula>
    </cfRule>
  </conditionalFormatting>
  <conditionalFormatting sqref="AJ8:AJ27">
    <cfRule type="cellIs" dxfId="141" priority="9" operator="greaterThan">
      <formula>0</formula>
    </cfRule>
  </conditionalFormatting>
  <conditionalFormatting sqref="AK8:AK27 AB8:AB27">
    <cfRule type="cellIs" dxfId="140" priority="8" operator="equal">
      <formula>"주민오류"</formula>
    </cfRule>
  </conditionalFormatting>
  <conditionalFormatting sqref="AH8:AH27">
    <cfRule type="cellIs" dxfId="139" priority="7" operator="equal">
      <formula>"외국인"</formula>
    </cfRule>
  </conditionalFormatting>
  <conditionalFormatting sqref="AI8:AI27">
    <cfRule type="cellIs" dxfId="138" priority="6" operator="equal">
      <formula>"고용허가체크"</formula>
    </cfRule>
  </conditionalFormatting>
  <conditionalFormatting sqref="Q3">
    <cfRule type="cellIs" dxfId="137" priority="4" operator="equal">
      <formula>"사업자오류"</formula>
    </cfRule>
    <cfRule type="cellIs" dxfId="136" priority="5" operator="equal">
      <formula>"OK"</formula>
    </cfRule>
  </conditionalFormatting>
  <conditionalFormatting sqref="C9">
    <cfRule type="expression" priority="3">
      <formula>"COUNT(13)"</formula>
    </cfRule>
  </conditionalFormatting>
  <conditionalFormatting sqref="T8:T27">
    <cfRule type="cellIs" dxfId="135" priority="1" operator="greaterThan">
      <formula>0</formula>
    </cfRule>
    <cfRule type="cellIs" dxfId="134" priority="2" operator="lessThan">
      <formula>0</formula>
    </cfRule>
  </conditionalFormatting>
  <pageMargins left="0.31496062992125984" right="0.31496062992125984" top="0.55118110236220474" bottom="0.35433070866141736" header="0.31496062992125984" footer="0.31496062992125984"/>
  <pageSetup paperSize="9"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0417" r:id="rId4" name="Group Box 1">
              <controlPr defaultSize="0" autoFill="0" autoPict="0">
                <anchor moveWithCells="1">
                  <from>
                    <xdr:col>9</xdr:col>
                    <xdr:colOff>47625</xdr:colOff>
                    <xdr:row>1</xdr:row>
                    <xdr:rowOff>0</xdr:rowOff>
                  </from>
                  <to>
                    <xdr:col>10</xdr:col>
                    <xdr:colOff>466725</xdr:colOff>
                    <xdr:row>2</xdr:row>
                    <xdr:rowOff>219075</xdr:rowOff>
                  </to>
                </anchor>
              </controlPr>
            </control>
          </mc:Choice>
        </mc:AlternateContent>
        <mc:AlternateContent xmlns:mc="http://schemas.openxmlformats.org/markup-compatibility/2006">
          <mc:Choice Requires="x14">
            <control shapeId="60418" r:id="rId5" name="Option Button 2">
              <controlPr defaultSize="0" autoFill="0" autoLine="0" autoPict="0">
                <anchor moveWithCells="1">
                  <from>
                    <xdr:col>9</xdr:col>
                    <xdr:colOff>171450</xdr:colOff>
                    <xdr:row>1</xdr:row>
                    <xdr:rowOff>104775</xdr:rowOff>
                  </from>
                  <to>
                    <xdr:col>9</xdr:col>
                    <xdr:colOff>762000</xdr:colOff>
                    <xdr:row>2</xdr:row>
                    <xdr:rowOff>142875</xdr:rowOff>
                  </to>
                </anchor>
              </controlPr>
            </control>
          </mc:Choice>
        </mc:AlternateContent>
        <mc:AlternateContent xmlns:mc="http://schemas.openxmlformats.org/markup-compatibility/2006">
          <mc:Choice Requires="x14">
            <control shapeId="60419" r:id="rId6" name="Option Button 3">
              <controlPr defaultSize="0" autoFill="0" autoLine="0" autoPict="0">
                <anchor moveWithCells="1">
                  <from>
                    <xdr:col>9</xdr:col>
                    <xdr:colOff>866775</xdr:colOff>
                    <xdr:row>1</xdr:row>
                    <xdr:rowOff>114300</xdr:rowOff>
                  </from>
                  <to>
                    <xdr:col>10</xdr:col>
                    <xdr:colOff>371475</xdr:colOff>
                    <xdr:row>2</xdr:row>
                    <xdr:rowOff>152400</xdr:rowOff>
                  </to>
                </anchor>
              </controlPr>
            </control>
          </mc:Choice>
        </mc:AlternateContent>
        <mc:AlternateContent xmlns:mc="http://schemas.openxmlformats.org/markup-compatibility/2006">
          <mc:Choice Requires="x14">
            <control shapeId="60420" r:id="rId7" name="Group Box 4">
              <controlPr defaultSize="0" autoFill="0" autoPict="0">
                <anchor moveWithCells="1">
                  <from>
                    <xdr:col>18</xdr:col>
                    <xdr:colOff>66675</xdr:colOff>
                    <xdr:row>0</xdr:row>
                    <xdr:rowOff>152400</xdr:rowOff>
                  </from>
                  <to>
                    <xdr:col>22</xdr:col>
                    <xdr:colOff>1190625</xdr:colOff>
                    <xdr:row>3</xdr:row>
                    <xdr:rowOff>47625</xdr:rowOff>
                  </to>
                </anchor>
              </controlPr>
            </control>
          </mc:Choice>
        </mc:AlternateContent>
        <mc:AlternateContent xmlns:mc="http://schemas.openxmlformats.org/markup-compatibility/2006">
          <mc:Choice Requires="x14">
            <control shapeId="60421" r:id="rId8" name="Option Button 5">
              <controlPr defaultSize="0" autoFill="0" autoLine="0" autoPict="0">
                <anchor moveWithCells="1">
                  <from>
                    <xdr:col>18</xdr:col>
                    <xdr:colOff>133350</xdr:colOff>
                    <xdr:row>1</xdr:row>
                    <xdr:rowOff>76200</xdr:rowOff>
                  </from>
                  <to>
                    <xdr:col>18</xdr:col>
                    <xdr:colOff>1000125</xdr:colOff>
                    <xdr:row>2</xdr:row>
                    <xdr:rowOff>114300</xdr:rowOff>
                  </to>
                </anchor>
              </controlPr>
            </control>
          </mc:Choice>
        </mc:AlternateContent>
        <mc:AlternateContent xmlns:mc="http://schemas.openxmlformats.org/markup-compatibility/2006">
          <mc:Choice Requires="x14">
            <control shapeId="60422" r:id="rId9" name="Option Button 6">
              <controlPr defaultSize="0" autoFill="0" autoLine="0" autoPict="0">
                <anchor moveWithCells="1">
                  <from>
                    <xdr:col>18</xdr:col>
                    <xdr:colOff>1114425</xdr:colOff>
                    <xdr:row>1</xdr:row>
                    <xdr:rowOff>76200</xdr:rowOff>
                  </from>
                  <to>
                    <xdr:col>19</xdr:col>
                    <xdr:colOff>666750</xdr:colOff>
                    <xdr:row>2</xdr:row>
                    <xdr:rowOff>114300</xdr:rowOff>
                  </to>
                </anchor>
              </controlPr>
            </control>
          </mc:Choice>
        </mc:AlternateContent>
        <mc:AlternateContent xmlns:mc="http://schemas.openxmlformats.org/markup-compatibility/2006">
          <mc:Choice Requires="x14">
            <control shapeId="60423" r:id="rId10" name="Option Button 7">
              <controlPr defaultSize="0" autoFill="0" autoLine="0" autoPict="0">
                <anchor moveWithCells="1">
                  <from>
                    <xdr:col>20</xdr:col>
                    <xdr:colOff>57150</xdr:colOff>
                    <xdr:row>1</xdr:row>
                    <xdr:rowOff>76200</xdr:rowOff>
                  </from>
                  <to>
                    <xdr:col>21</xdr:col>
                    <xdr:colOff>238125</xdr:colOff>
                    <xdr:row>2</xdr:row>
                    <xdr:rowOff>114300</xdr:rowOff>
                  </to>
                </anchor>
              </controlPr>
            </control>
          </mc:Choice>
        </mc:AlternateContent>
        <mc:AlternateContent xmlns:mc="http://schemas.openxmlformats.org/markup-compatibility/2006">
          <mc:Choice Requires="x14">
            <control shapeId="60424" r:id="rId11" name="Option Button 8">
              <controlPr defaultSize="0" autoFill="0" autoLine="0" autoPict="0">
                <anchor moveWithCells="1">
                  <from>
                    <xdr:col>21</xdr:col>
                    <xdr:colOff>390525</xdr:colOff>
                    <xdr:row>1</xdr:row>
                    <xdr:rowOff>76200</xdr:rowOff>
                  </from>
                  <to>
                    <xdr:col>22</xdr:col>
                    <xdr:colOff>114300</xdr:colOff>
                    <xdr:row>2</xdr:row>
                    <xdr:rowOff>114300</xdr:rowOff>
                  </to>
                </anchor>
              </controlPr>
            </control>
          </mc:Choice>
        </mc:AlternateContent>
        <mc:AlternateContent xmlns:mc="http://schemas.openxmlformats.org/markup-compatibility/2006">
          <mc:Choice Requires="x14">
            <control shapeId="60425" r:id="rId12" name="Option Button 9">
              <controlPr defaultSize="0" autoFill="0" autoLine="0" autoPict="0">
                <anchor moveWithCells="1">
                  <from>
                    <xdr:col>22</xdr:col>
                    <xdr:colOff>209550</xdr:colOff>
                    <xdr:row>1</xdr:row>
                    <xdr:rowOff>76200</xdr:rowOff>
                  </from>
                  <to>
                    <xdr:col>22</xdr:col>
                    <xdr:colOff>1076325</xdr:colOff>
                    <xdr:row>2</xdr:row>
                    <xdr:rowOff>114300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L34"/>
  <sheetViews>
    <sheetView showGridLines="0" workbookViewId="0">
      <selection activeCell="B8" sqref="B8"/>
    </sheetView>
  </sheetViews>
  <sheetFormatPr defaultRowHeight="13.5" x14ac:dyDescent="0.15"/>
  <cols>
    <col min="1" max="1" width="4.75" bestFit="1" customWidth="1"/>
    <col min="3" max="3" width="15.5" customWidth="1"/>
    <col min="4" max="4" width="7.875" customWidth="1"/>
    <col min="5" max="5" width="9.375" customWidth="1"/>
    <col min="6" max="7" width="11.5" customWidth="1"/>
    <col min="8" max="8" width="4.75" customWidth="1"/>
    <col min="9" max="9" width="12.375" customWidth="1"/>
    <col min="10" max="12" width="14.25" customWidth="1"/>
    <col min="13" max="13" width="7.5" customWidth="1"/>
    <col min="14" max="14" width="10.125" bestFit="1" customWidth="1"/>
    <col min="15" max="15" width="11" bestFit="1" customWidth="1"/>
    <col min="16" max="16" width="10.125" bestFit="1" customWidth="1"/>
    <col min="17" max="17" width="12.75" customWidth="1"/>
    <col min="19" max="19" width="17.25" customWidth="1"/>
    <col min="20" max="20" width="10.125" bestFit="1" customWidth="1"/>
    <col min="22" max="22" width="15" customWidth="1"/>
    <col min="23" max="23" width="28.375" customWidth="1"/>
    <col min="25" max="26" width="21.875" customWidth="1"/>
    <col min="30" max="30" width="11.625" bestFit="1" customWidth="1"/>
    <col min="31" max="31" width="16.125" bestFit="1" customWidth="1"/>
    <col min="33" max="33" width="10.5" bestFit="1" customWidth="1"/>
    <col min="35" max="35" width="9.75" bestFit="1" customWidth="1"/>
    <col min="38" max="38" width="12.5" bestFit="1" customWidth="1"/>
  </cols>
  <sheetData>
    <row r="1" spans="1:38" ht="27" x14ac:dyDescent="0.15">
      <c r="A1" s="297" t="s">
        <v>553</v>
      </c>
      <c r="B1" s="297"/>
      <c r="C1" s="297"/>
      <c r="D1" s="297"/>
      <c r="E1" s="297"/>
      <c r="F1" s="297"/>
      <c r="G1" s="297"/>
      <c r="H1" s="297"/>
      <c r="I1" s="297"/>
    </row>
    <row r="2" spans="1:38" x14ac:dyDescent="0.15">
      <c r="A2" s="101" t="s">
        <v>517</v>
      </c>
      <c r="P2" s="293" t="s">
        <v>531</v>
      </c>
      <c r="Q2" s="293"/>
    </row>
    <row r="3" spans="1:38" ht="20.25" customHeight="1" x14ac:dyDescent="0.15">
      <c r="A3" s="286" t="s">
        <v>518</v>
      </c>
      <c r="B3" s="286"/>
      <c r="C3" s="183" t="str">
        <f>기본입력사항!$B$3</f>
        <v>조세실</v>
      </c>
      <c r="D3" s="208" t="s">
        <v>519</v>
      </c>
      <c r="E3" s="307" t="str">
        <f>기본입력사항!$D$3</f>
        <v>주황규</v>
      </c>
      <c r="F3" s="307"/>
      <c r="G3" s="208" t="s">
        <v>520</v>
      </c>
      <c r="H3" s="308">
        <f>G8</f>
        <v>44347</v>
      </c>
      <c r="I3" s="308"/>
      <c r="N3" s="159">
        <v>1</v>
      </c>
      <c r="P3" s="181">
        <f>IF(10-MOD(MID(C4,1,1)*1+MID(C4,2,1)*3+MID(C4,3,1)*7+MID(C4,4,1)*1+MID(C4,5,1)*3+MID(C4,6,1)*7+MID(C4,7,1)*1+MID(C4,8,1)*3+INT((MID(C4,9,1)*5)/10)+MOD(MID(C4,9,1)*5,10),10)=10,0,10-MOD(MID(C4,1,1)*1+MID(C4,2,1)*3+MID(C4,3,1)*7+MID(C4,4,1)*1+MID(C4,5,1)*3+MID(C4,6,1)*7+MID(C4,7,1)*1+MID(C4,8,1)*3+INT((MID(C4,9,1)*5)/10)+MOD(MID(C4,9,1)*5,10),10))</f>
        <v>7</v>
      </c>
      <c r="Q3" s="203" t="str">
        <f>IF(INT(MID(C4,10,1))=P3,"OK","사업자오류")</f>
        <v>OK</v>
      </c>
      <c r="R3" s="181">
        <v>1</v>
      </c>
    </row>
    <row r="4" spans="1:38" ht="20.25" customHeight="1" x14ac:dyDescent="0.15">
      <c r="A4" s="284" t="s">
        <v>112</v>
      </c>
      <c r="B4" s="303"/>
      <c r="C4" s="182">
        <f>기본입력사항!$B$4</f>
        <v>3128512347</v>
      </c>
      <c r="D4" s="186" t="s">
        <v>530</v>
      </c>
      <c r="E4" s="304" t="str">
        <f>기본입력사항!$D$4</f>
        <v>충남 천안시 서북구 오성로 103,6층 두정동 청풍프라자</v>
      </c>
      <c r="F4" s="305"/>
      <c r="G4" s="305"/>
      <c r="H4" s="305"/>
      <c r="I4" s="305"/>
      <c r="J4" s="305"/>
      <c r="K4" s="305"/>
      <c r="L4" s="305"/>
      <c r="M4" s="306"/>
    </row>
    <row r="5" spans="1:38" x14ac:dyDescent="0.15">
      <c r="I5" s="238" t="s">
        <v>601</v>
      </c>
    </row>
    <row r="6" spans="1:38" ht="18" customHeight="1" x14ac:dyDescent="0.15">
      <c r="A6" s="286" t="s">
        <v>509</v>
      </c>
      <c r="B6" s="286" t="s">
        <v>510</v>
      </c>
      <c r="C6" s="286" t="s">
        <v>76</v>
      </c>
      <c r="D6" s="286" t="s">
        <v>213</v>
      </c>
      <c r="E6" s="286"/>
      <c r="F6" s="282" t="s">
        <v>516</v>
      </c>
      <c r="G6" s="282" t="s">
        <v>515</v>
      </c>
      <c r="H6" s="282" t="s">
        <v>528</v>
      </c>
      <c r="I6" s="286" t="s">
        <v>399</v>
      </c>
      <c r="J6" s="296" t="s">
        <v>527</v>
      </c>
      <c r="K6" s="209" t="s">
        <v>565</v>
      </c>
      <c r="L6" s="301" t="s">
        <v>566</v>
      </c>
      <c r="M6" s="208" t="s">
        <v>512</v>
      </c>
      <c r="N6" s="286" t="s">
        <v>404</v>
      </c>
      <c r="O6" s="286" t="s">
        <v>405</v>
      </c>
      <c r="P6" s="286" t="s">
        <v>513</v>
      </c>
      <c r="Q6" s="286" t="s">
        <v>514</v>
      </c>
      <c r="S6" s="292" t="s">
        <v>521</v>
      </c>
      <c r="T6" s="298" t="s">
        <v>406</v>
      </c>
      <c r="V6" s="204" t="s">
        <v>554</v>
      </c>
      <c r="W6" s="204" t="s">
        <v>554</v>
      </c>
      <c r="X6" s="279" t="s">
        <v>526</v>
      </c>
      <c r="Y6" s="280" t="s">
        <v>508</v>
      </c>
      <c r="AA6" s="170" t="s">
        <v>507</v>
      </c>
      <c r="AB6" s="170"/>
      <c r="AC6" s="170"/>
      <c r="AD6" s="170"/>
      <c r="AE6" s="170"/>
      <c r="AF6" s="170"/>
      <c r="AG6" s="170"/>
      <c r="AH6" s="170"/>
      <c r="AI6" s="170"/>
      <c r="AJ6" s="170"/>
      <c r="AK6" s="170"/>
      <c r="AL6" s="170"/>
    </row>
    <row r="7" spans="1:38" s="175" customFormat="1" ht="18" customHeight="1" x14ac:dyDescent="0.15">
      <c r="A7" s="286"/>
      <c r="B7" s="286"/>
      <c r="C7" s="286"/>
      <c r="D7" s="208" t="s">
        <v>567</v>
      </c>
      <c r="E7" s="208" t="s">
        <v>511</v>
      </c>
      <c r="F7" s="283"/>
      <c r="G7" s="283"/>
      <c r="H7" s="283"/>
      <c r="I7" s="286"/>
      <c r="J7" s="286"/>
      <c r="K7" s="214">
        <v>0.6</v>
      </c>
      <c r="L7" s="302"/>
      <c r="M7" s="179">
        <v>0.2</v>
      </c>
      <c r="N7" s="286"/>
      <c r="O7" s="286"/>
      <c r="P7" s="286"/>
      <c r="Q7" s="286"/>
      <c r="S7" s="293"/>
      <c r="T7" s="299"/>
      <c r="V7" s="205" t="s">
        <v>525</v>
      </c>
      <c r="W7" s="205" t="s">
        <v>524</v>
      </c>
      <c r="X7" s="280"/>
      <c r="Y7" s="280"/>
      <c r="Z7"/>
      <c r="AA7" s="171" t="s">
        <v>448</v>
      </c>
      <c r="AB7" s="171" t="s">
        <v>449</v>
      </c>
      <c r="AC7" s="171" t="s">
        <v>450</v>
      </c>
      <c r="AD7" s="171" t="s">
        <v>451</v>
      </c>
      <c r="AE7" s="171" t="s">
        <v>452</v>
      </c>
      <c r="AF7" s="171" t="s">
        <v>453</v>
      </c>
      <c r="AG7" s="171" t="s">
        <v>454</v>
      </c>
      <c r="AH7" s="171" t="s">
        <v>455</v>
      </c>
      <c r="AI7" s="171" t="s">
        <v>456</v>
      </c>
      <c r="AJ7" s="171" t="s">
        <v>457</v>
      </c>
      <c r="AK7" s="171" t="s">
        <v>458</v>
      </c>
      <c r="AL7" s="171" t="s">
        <v>459</v>
      </c>
    </row>
    <row r="8" spans="1:38" ht="23.25" customHeight="1" x14ac:dyDescent="0.15">
      <c r="A8" s="206">
        <v>1</v>
      </c>
      <c r="B8" s="183"/>
      <c r="C8" s="184"/>
      <c r="D8" s="183">
        <v>76</v>
      </c>
      <c r="E8" s="198" t="str">
        <f t="shared" ref="E8:E27" si="0">IF(D8="","",VLOOKUP(D8,종목,2))</f>
        <v>계약의 위약 또는 해약으로 인하여 받는 위약금과 배상금 중 주택입주지체상금(이하 "주택입주지체상금"이라고 함)</v>
      </c>
      <c r="F8" s="188">
        <v>44317</v>
      </c>
      <c r="G8" s="189">
        <f>IF(F8="","",CHOOSE(R3,EOMONTH(F8,0),EOMONTH(F8,0)+5,EOMONTH(F8,0)+10,EOMONTH(F8,0)+15,EOMONTH(F8,0)+20))</f>
        <v>44347</v>
      </c>
      <c r="H8" s="199" t="str">
        <f>TEXT(G8,"aaa")</f>
        <v>월</v>
      </c>
      <c r="I8" s="191"/>
      <c r="J8" s="192">
        <f t="shared" ref="J8:J27" si="1">IF(OR($N$3=1,I8&lt;=250000),I8,TRUNC(I8/91.2%,-1))</f>
        <v>0</v>
      </c>
      <c r="K8" s="192">
        <f>J8*$K$7</f>
        <v>0</v>
      </c>
      <c r="L8" s="192">
        <f>J8-K8</f>
        <v>0</v>
      </c>
      <c r="M8" s="193">
        <f>IF(L8&lt;=50000,0%,$M$7)</f>
        <v>0</v>
      </c>
      <c r="N8" s="194">
        <f>IF(J8&gt;250000,TRUNC(L8*M8,-1),0)</f>
        <v>0</v>
      </c>
      <c r="O8" s="194">
        <f>TRUNC(N8*10%,-1)</f>
        <v>0</v>
      </c>
      <c r="P8" s="195">
        <f>SUM(N8:O8)</f>
        <v>0</v>
      </c>
      <c r="Q8" s="195">
        <f>J8-P8</f>
        <v>0</v>
      </c>
      <c r="S8" s="178">
        <f t="shared" ref="S8:S27" si="2">IF($N$3=2,J8-(Q8-I8),0)</f>
        <v>0</v>
      </c>
      <c r="T8" s="217">
        <f t="shared" ref="T8:T27" si="3">IF($N$3=2,S8-J8,0)</f>
        <v>0</v>
      </c>
      <c r="V8" s="123"/>
      <c r="W8" s="123"/>
      <c r="X8" s="123"/>
      <c r="Y8" s="123"/>
      <c r="AA8" s="172" t="e">
        <f>IF(LEN(CLEAN(C8))=10,IF(AND(VALUE(MID(C8,4,1))&gt;=1,VALUE(MID(C8,4,1))&lt;=4),MOD(11-MOD(0*2+0*3+0*4+MID(C8,1,1)*5+MID(C8,2,1)*6+MID(C8,3,1)*7+MID(C8,4,1)*8+MID(C8,5,1)*9+MID(C8,6,1)*2+MID(C8,7,1)*3+MID(C8,8,1)*4+MID(C8,9,1)*5,11),10),IF(AND(VALUE(MID(C8,4,1))&gt;=5,VALUE(MID(C8,4,1))&lt;=8),MOD(11-MOD(0*2+0*3+0*4+MID(C8,1,1)*5+MID(C8,2,1)*6+MID(C8,3,1)*7+MID(C8,4,1)*8+MID(C8,5,1)*9+MID(C8,6,1)*2+MID(C8,7,1)*3+MID(C8,8,1)*4+MID(C8,9,1)*5,11),10),"오류")),IF(LEN(CLEAN(C8))=11,IF(AND(VALUE(MID(C8,5,1))&gt;=1,VALUE(MID(C8,5,1))&lt;=4),MOD(11-MOD(0*2+0*3+MID(C8,1,1)*4+MID(C8,2,1)*5+MID(C8,3,1)*6+MID(C8,4,1)*7+MID(C8,5,1)*8+MID(C8,6,1)*9+MID(C8,7,1)*2+MID(C8,8,1)*3+MID(C8,9,1)*4+MID(C8,10,1)*5,11),10),IF(AND(VALUE(MID(C8,5,1))&gt;=5,VALUE(MID(C8,5,1))&lt;=8),MOD(11-MOD(0*2+0*3+MID(C8,1,1)*4+MID(C8,2,1)*5+MID(C8,3,1)*6+MID(C8,4,1)*7+MID(C8,5,1)*8+MID(C8,6,1)*9+MID(C8,7,1)*2+MID(C8,8,1)*3+MID(C8,9,1)*4+MID(C8,10,1)*5,11),10),"오류")),IF(LEN(CLEAN(C8))=12,IF(AND(VALUE(MID(C8,6,1))&gt;=1,VALUE(MID(C8,6,1))&lt;=4),MOD(11-MOD(0*2+MID(C8,1,1)*3+MID(C8,2,1)*4+MID(C8,3,1)*5+MID(C8,4,1)*6+MID(C8,5,1)*7+MID(C8,6,1)*8+MID(C8,7,1)*9+MID(C8,8,1)*2+MID(C8,9,1)*3+MID(C8,10,1)*4+MID(C8,11,1)*5,11),10),IF(AND(VALUE(MID(C8,7,1))&gt;=5,VALUE(MID(C8,7,1))&lt;=8),MOD(11-MOD(0*2+MID(C8,1,1)*3+MID(C8,2,1)*4+MID(C8,3,1)*5+MID(C8,4,1)*6+MID(C8,5,1)*7+MID(C8,6,1)*8+MID(C8,7,1)*9+MID(C8,8,1)*2+MID(C8,9,1)*3+MID(C8,10,1)*4+MID(C8,11,1)*5,11),10),"오류")),IF(AND(VALUE(MID(C8,7,1))&gt;=1,VALUE(MID(C8,7,1))&lt;=4),MOD(11-MOD(MID(C8,1,1)*2+MID(C8,2,1)*3+MID(C8,3,1)*4+MID(C8,4,1)*5+MID(C8,5,1)*6+MID(C8,6,1)*7+MID(C8,7,1)*8+MID(C8,8,1)*9+MID(C8,9,1)*2+MID(C8,10,1)*3+MID(C8,11,1)*4+MID(C8,12,1)*5,11),10),IF(AND(VALUE(MID(C8,7,1))&gt;=5,VALUE(MID(C8,7,1))&lt;=8),IF(LEN(CLEAN(C8))=12,MOD(MOD(11-MOD(0*2+MID(C8,1,1)*3+MID(C8,2,1)*4+MID(C8,3,1)*5+MID(C8,4,1)*6+MID(C8,5,1)*7+MID(C8,6,1)*8+MID(C8,7,1)*9+MID(C8,8,1)*2+MID(C8,9,1)*3+MID(C8,10,1)*4+MID(C8,11,1)*5,11),10)+2,10),MOD(MOD(11-MOD(MID(C8,1,1)*2+MID(C8,2,1)*3+MID(C8,3,1)*4+MID(C8,4,1)*5+MID(C8,5,1)*6+MID(C8,6,1)*7+MID(C8,7,1)*8+MID(C8,8,1)*9+MID(C8,9,1)*2+MID(C8,10,1)*3+MID(C8,11,1)*4+MID(C8,12,1)*5,11),10)+2,10)))))))</f>
        <v>#VALUE!</v>
      </c>
      <c r="AB8" s="172" t="e">
        <f>IF(INT(RIGHT(C8,1))=AA8,"OK","주민오류")</f>
        <v>#VALUE!</v>
      </c>
      <c r="AC8" s="173" t="e">
        <f ca="1">DATEDIF(IF(OR(MID(C8,LEN(CLEAN(C8))-6,1)&lt;="2",MID(C8,LEN(CLEAN(C8))-6,1)="5",MID(C8,LEN(CLEAN(C8))-6,1)="6"),DATE(MID(C8,1,2),MID(C8,3,2),MID(C8,5,2)),CHOOSE(14-LEN(CLEAN(C8)), DATE(MID(C8,1,2)+100,MID(C8,3,2),MID(C8,5,2)), DATE(MID(C8,1,1)+100,MID(C8,2,2),MID(C8,4,2)),DATE(2000,MID(C8,1,2),MID(C8,3,2)),DATE(2000,MID(C8,1,1),MID(C8,2,2)))),TODAY(),"y")</f>
        <v>#VALUE!</v>
      </c>
      <c r="AD8" s="174">
        <f ca="1">TODAY()</f>
        <v>44387</v>
      </c>
      <c r="AE8" s="173" t="e">
        <f ca="1">DATEDIF(IF(OR(MID(C8,LEN(CLEAN(C8))-6,1)&lt;="2",MID(C8,LEN(CLEAN(C8))-6,1)="5",MID(C8,LEN(CLEAN(C8))-6,1)="6"),DATE(MID(C8,1,2),MID(C8,3,2),MID(C8,5,2)),CHOOSE(14-LEN(CLEAN(C8)), DATE(MID(C8,1,2)+100,MID(C8,3,2),MID(C8,5,2)), DATE(MID(C8,1,1)+100,MID(C8,2,2),MID(C8,4,2)),DATE(2000,MID(C8,1,2),MID(C8,3,2)),DATE(2000,MID(C8,1,1),MID(C8,2,2)))),AD8,"y")</f>
        <v>#VALUE!</v>
      </c>
      <c r="AF8" s="172" t="e">
        <f>CHOOSE(14-LEN(CLEAN(C8)),CHOOSE(MID(C8,7,1),"남","여","남","여","남","여","남","여","남","여"),CHOOSE(MID(C8,6,1),"남","여","남","여","남","여","남","여","남","여"),CHOOSE(MID(C8,5,1),"남","여","남","여","남","여","남","여","남","여"),CHOOSE(MID(C8,4,1),"남","여","남","여","남","여","남","여","남","여"),CHOOSE(MID(C8,3,1),"남","여","남","여","남","여","남","여","남","여"))</f>
        <v>#VALUE!</v>
      </c>
      <c r="AG8" s="172" t="e">
        <f>CHOOSE(14-LEN(CLEAN(C8)),MID(C8,7,1),MID(C8,6,1),MID(C8,5,1),MID(C8,4,1))</f>
        <v>#VALUE!</v>
      </c>
      <c r="AH8" s="172" t="e">
        <f>CHOOSE(AG8,"내국인","내국인","내국인","내국인","외국인","외국인","외국인","외국인")</f>
        <v>#VALUE!</v>
      </c>
      <c r="AI8" s="172" t="e">
        <f>IF(AH8="외국인","고용허가체크","")</f>
        <v>#VALUE!</v>
      </c>
      <c r="AJ8" s="172" t="e">
        <f>IF(LEN(CLEAN(C8))=12,MOD(MID(C8,7,1)*10+MID(C8,8,1),2),MOD(MID(C8,8,1)*10+MID(C8,9,1),2))</f>
        <v>#VALUE!</v>
      </c>
      <c r="AK8" s="172" t="e">
        <f>IF(AJ8=0,"OK","")</f>
        <v>#VALUE!</v>
      </c>
      <c r="AL8" s="172">
        <f>LEN(CLEAN(C8))</f>
        <v>0</v>
      </c>
    </row>
    <row r="9" spans="1:38" ht="23.25" customHeight="1" x14ac:dyDescent="0.15">
      <c r="A9" s="206">
        <f>A8+1</f>
        <v>2</v>
      </c>
      <c r="B9" s="183"/>
      <c r="C9" s="184"/>
      <c r="D9" s="200" t="str">
        <f>IF(B9="","",$D$8)</f>
        <v/>
      </c>
      <c r="E9" s="198" t="str">
        <f t="shared" si="0"/>
        <v/>
      </c>
      <c r="F9" s="211" t="str">
        <f>IF(B9="","",$F$8)</f>
        <v/>
      </c>
      <c r="G9" s="190" t="str">
        <f>IF(B9="","",$G$8)</f>
        <v/>
      </c>
      <c r="H9" s="199" t="str">
        <f t="shared" ref="H9:H27" si="4">TEXT(G9,"aaa")</f>
        <v/>
      </c>
      <c r="I9" s="191"/>
      <c r="J9" s="192">
        <f t="shared" si="1"/>
        <v>0</v>
      </c>
      <c r="K9" s="192">
        <f t="shared" ref="K9:K27" si="5">J9*$K$7</f>
        <v>0</v>
      </c>
      <c r="L9" s="192">
        <f t="shared" ref="L9:L28" si="6">J9-K9</f>
        <v>0</v>
      </c>
      <c r="M9" s="193">
        <f t="shared" ref="M9:M27" si="7">IF(L9&lt;=50000,0%,$M$7)</f>
        <v>0</v>
      </c>
      <c r="N9" s="194">
        <f t="shared" ref="N9:N27" si="8">IF(J9&gt;250000,TRUNC(L9*M9,-1),0)</f>
        <v>0</v>
      </c>
      <c r="O9" s="194">
        <f t="shared" ref="O9:O27" si="9">TRUNC(N9*10%,-1)</f>
        <v>0</v>
      </c>
      <c r="P9" s="195">
        <f t="shared" ref="P9:P27" si="10">SUM(N9:O9)</f>
        <v>0</v>
      </c>
      <c r="Q9" s="195">
        <f t="shared" ref="Q9:Q27" si="11">J9-P9</f>
        <v>0</v>
      </c>
      <c r="S9" s="178">
        <f t="shared" si="2"/>
        <v>0</v>
      </c>
      <c r="T9" s="217">
        <f t="shared" si="3"/>
        <v>0</v>
      </c>
      <c r="V9" s="123"/>
      <c r="W9" s="123"/>
      <c r="X9" s="123"/>
      <c r="Y9" s="123"/>
      <c r="AA9" s="172" t="e">
        <f t="shared" ref="AA9:AA27" si="12">IF(LEN(CLEAN(C9))=10,IF(AND(VALUE(MID(C9,4,1))&gt;=1,VALUE(MID(C9,4,1))&lt;=4),MOD(11-MOD(0*2+0*3+0*4+MID(C9,1,1)*5+MID(C9,2,1)*6+MID(C9,3,1)*7+MID(C9,4,1)*8+MID(C9,5,1)*9+MID(C9,6,1)*2+MID(C9,7,1)*3+MID(C9,8,1)*4+MID(C9,9,1)*5,11),10),IF(AND(VALUE(MID(C9,4,1))&gt;=5,VALUE(MID(C9,4,1))&lt;=8),MOD(11-MOD(0*2+0*3+0*4+MID(C9,1,1)*5+MID(C9,2,1)*6+MID(C9,3,1)*7+MID(C9,4,1)*8+MID(C9,5,1)*9+MID(C9,6,1)*2+MID(C9,7,1)*3+MID(C9,8,1)*4+MID(C9,9,1)*5,11),10),"오류")),IF(LEN(CLEAN(C9))=11,IF(AND(VALUE(MID(C9,5,1))&gt;=1,VALUE(MID(C9,5,1))&lt;=4),MOD(11-MOD(0*2+0*3+MID(C9,1,1)*4+MID(C9,2,1)*5+MID(C9,3,1)*6+MID(C9,4,1)*7+MID(C9,5,1)*8+MID(C9,6,1)*9+MID(C9,7,1)*2+MID(C9,8,1)*3+MID(C9,9,1)*4+MID(C9,10,1)*5,11),10),IF(AND(VALUE(MID(C9,5,1))&gt;=5,VALUE(MID(C9,5,1))&lt;=8),MOD(11-MOD(0*2+0*3+MID(C9,1,1)*4+MID(C9,2,1)*5+MID(C9,3,1)*6+MID(C9,4,1)*7+MID(C9,5,1)*8+MID(C9,6,1)*9+MID(C9,7,1)*2+MID(C9,8,1)*3+MID(C9,9,1)*4+MID(C9,10,1)*5,11),10),"오류")),IF(LEN(CLEAN(C9))=12,IF(AND(VALUE(MID(C9,6,1))&gt;=1,VALUE(MID(C9,6,1))&lt;=4),MOD(11-MOD(0*2+MID(C9,1,1)*3+MID(C9,2,1)*4+MID(C9,3,1)*5+MID(C9,4,1)*6+MID(C9,5,1)*7+MID(C9,6,1)*8+MID(C9,7,1)*9+MID(C9,8,1)*2+MID(C9,9,1)*3+MID(C9,10,1)*4+MID(C9,11,1)*5,11),10),IF(AND(VALUE(MID(C9,7,1))&gt;=5,VALUE(MID(C9,7,1))&lt;=8),MOD(11-MOD(0*2+MID(C9,1,1)*3+MID(C9,2,1)*4+MID(C9,3,1)*5+MID(C9,4,1)*6+MID(C9,5,1)*7+MID(C9,6,1)*8+MID(C9,7,1)*9+MID(C9,8,1)*2+MID(C9,9,1)*3+MID(C9,10,1)*4+MID(C9,11,1)*5,11),10),"오류")),IF(AND(VALUE(MID(C9,7,1))&gt;=1,VALUE(MID(C9,7,1))&lt;=4),MOD(11-MOD(MID(C9,1,1)*2+MID(C9,2,1)*3+MID(C9,3,1)*4+MID(C9,4,1)*5+MID(C9,5,1)*6+MID(C9,6,1)*7+MID(C9,7,1)*8+MID(C9,8,1)*9+MID(C9,9,1)*2+MID(C9,10,1)*3+MID(C9,11,1)*4+MID(C9,12,1)*5,11),10),IF(AND(VALUE(MID(C9,7,1))&gt;=5,VALUE(MID(C9,7,1))&lt;=8),IF(LEN(CLEAN(C9))=12,MOD(MOD(11-MOD(0*2+MID(C9,1,1)*3+MID(C9,2,1)*4+MID(C9,3,1)*5+MID(C9,4,1)*6+MID(C9,5,1)*7+MID(C9,6,1)*8+MID(C9,7,1)*9+MID(C9,8,1)*2+MID(C9,9,1)*3+MID(C9,10,1)*4+MID(C9,11,1)*5,11),10)+2,10),MOD(MOD(11-MOD(MID(C9,1,1)*2+MID(C9,2,1)*3+MID(C9,3,1)*4+MID(C9,4,1)*5+MID(C9,5,1)*6+MID(C9,6,1)*7+MID(C9,7,1)*8+MID(C9,8,1)*9+MID(C9,9,1)*2+MID(C9,10,1)*3+MID(C9,11,1)*4+MID(C9,12,1)*5,11),10)+2,10)))))))</f>
        <v>#VALUE!</v>
      </c>
      <c r="AB9" s="172" t="e">
        <f t="shared" ref="AB9:AB27" si="13">IF(INT(RIGHT(C9,1))=AA9,"OK","주민오류")</f>
        <v>#VALUE!</v>
      </c>
      <c r="AC9" s="173" t="e">
        <f t="shared" ref="AC9:AC27" ca="1" si="14">DATEDIF(IF(OR(MID(C9,LEN(CLEAN(C9))-6,1)&lt;="2",MID(C9,LEN(CLEAN(C9))-6,1)="5",MID(C9,LEN(CLEAN(C9))-6,1)="6"),DATE(MID(C9,1,2),MID(C9,3,2),MID(C9,5,2)),CHOOSE(14-LEN(CLEAN(C9)), DATE(MID(C9,1,2)+100,MID(C9,3,2),MID(C9,5,2)), DATE(MID(C9,1,1)+100,MID(C9,2,2),MID(C9,4,2)),DATE(2000,MID(C9,1,2),MID(C9,3,2)),DATE(2000,MID(C9,1,1),MID(C9,2,2)))),TODAY(),"y")</f>
        <v>#VALUE!</v>
      </c>
      <c r="AD9" s="174">
        <f t="shared" ref="AD9:AD27" ca="1" si="15">TODAY()</f>
        <v>44387</v>
      </c>
      <c r="AE9" s="173" t="e">
        <f t="shared" ref="AE9:AE27" ca="1" si="16">DATEDIF(IF(OR(MID(C9,LEN(CLEAN(C9))-6,1)&lt;="2",MID(C9,LEN(CLEAN(C9))-6,1)="5",MID(C9,LEN(CLEAN(C9))-6,1)="6"),DATE(MID(C9,1,2),MID(C9,3,2),MID(C9,5,2)),CHOOSE(14-LEN(CLEAN(C9)), DATE(MID(C9,1,2)+100,MID(C9,3,2),MID(C9,5,2)), DATE(MID(C9,1,1)+100,MID(C9,2,2),MID(C9,4,2)),DATE(2000,MID(C9,1,2),MID(C9,3,2)),DATE(2000,MID(C9,1,1),MID(C9,2,2)))),AD9,"y")</f>
        <v>#VALUE!</v>
      </c>
      <c r="AF9" s="172" t="e">
        <f t="shared" ref="AF9:AF27" si="17">CHOOSE(14-LEN(CLEAN(C9)),CHOOSE(MID(C9,7,1),"남","여","남","여","남","여","남","여","남","여"),CHOOSE(MID(C9,6,1),"남","여","남","여","남","여","남","여","남","여"),CHOOSE(MID(C9,5,1),"남","여","남","여","남","여","남","여","남","여"),CHOOSE(MID(C9,4,1),"남","여","남","여","남","여","남","여","남","여"),CHOOSE(MID(C9,3,1),"남","여","남","여","남","여","남","여","남","여"))</f>
        <v>#VALUE!</v>
      </c>
      <c r="AG9" s="172" t="e">
        <f t="shared" ref="AG9:AG27" si="18">CHOOSE(14-LEN(CLEAN(C9)),MID(C9,7,1),MID(C9,6,1),MID(C9,5,1),MID(C9,4,1))</f>
        <v>#VALUE!</v>
      </c>
      <c r="AH9" s="172" t="e">
        <f t="shared" ref="AH9:AH27" si="19">CHOOSE(AG9,"내국인","내국인","내국인","내국인","외국인","외국인","외국인","외국인")</f>
        <v>#VALUE!</v>
      </c>
      <c r="AI9" s="172" t="e">
        <f t="shared" ref="AI9:AI27" si="20">IF(AH9="외국인","고용허가체크","")</f>
        <v>#VALUE!</v>
      </c>
      <c r="AJ9" s="172" t="e">
        <f t="shared" ref="AJ9:AJ27" si="21">IF(LEN(CLEAN(C9))=12,MOD(MID(C9,7,1)*10+MID(C9,8,1),2),MOD(MID(C9,8,1)*10+MID(C9,9,1),2))</f>
        <v>#VALUE!</v>
      </c>
      <c r="AK9" s="172" t="e">
        <f t="shared" ref="AK9:AK27" si="22">IF(AJ9=0,"OK","")</f>
        <v>#VALUE!</v>
      </c>
      <c r="AL9" s="172">
        <f t="shared" ref="AL9:AL27" si="23">LEN(CLEAN(C9))</f>
        <v>0</v>
      </c>
    </row>
    <row r="10" spans="1:38" ht="23.25" customHeight="1" x14ac:dyDescent="0.15">
      <c r="A10" s="206">
        <f t="shared" ref="A10:A27" si="24">A9+1</f>
        <v>3</v>
      </c>
      <c r="B10" s="183"/>
      <c r="C10" s="184"/>
      <c r="D10" s="200" t="str">
        <f t="shared" ref="D10:D27" si="25">IF(B10="","",$D$8)</f>
        <v/>
      </c>
      <c r="E10" s="198" t="str">
        <f t="shared" si="0"/>
        <v/>
      </c>
      <c r="F10" s="211" t="str">
        <f t="shared" ref="F10:F27" si="26">IF(B10="","",$F$8)</f>
        <v/>
      </c>
      <c r="G10" s="190" t="str">
        <f t="shared" ref="G10:G27" si="27">IF(B10="","",$G$8)</f>
        <v/>
      </c>
      <c r="H10" s="199" t="str">
        <f t="shared" si="4"/>
        <v/>
      </c>
      <c r="I10" s="191"/>
      <c r="J10" s="192">
        <f t="shared" si="1"/>
        <v>0</v>
      </c>
      <c r="K10" s="192">
        <f t="shared" si="5"/>
        <v>0</v>
      </c>
      <c r="L10" s="192">
        <f t="shared" si="6"/>
        <v>0</v>
      </c>
      <c r="M10" s="193">
        <f t="shared" si="7"/>
        <v>0</v>
      </c>
      <c r="N10" s="194">
        <f t="shared" si="8"/>
        <v>0</v>
      </c>
      <c r="O10" s="194">
        <f t="shared" si="9"/>
        <v>0</v>
      </c>
      <c r="P10" s="195">
        <f t="shared" si="10"/>
        <v>0</v>
      </c>
      <c r="Q10" s="195">
        <f t="shared" si="11"/>
        <v>0</v>
      </c>
      <c r="S10" s="178">
        <f t="shared" si="2"/>
        <v>0</v>
      </c>
      <c r="T10" s="217">
        <f t="shared" si="3"/>
        <v>0</v>
      </c>
      <c r="V10" s="123"/>
      <c r="W10" s="123"/>
      <c r="X10" s="123"/>
      <c r="Y10" s="123"/>
      <c r="AA10" s="172" t="e">
        <f t="shared" si="12"/>
        <v>#VALUE!</v>
      </c>
      <c r="AB10" s="172" t="e">
        <f t="shared" si="13"/>
        <v>#VALUE!</v>
      </c>
      <c r="AC10" s="173" t="e">
        <f t="shared" ca="1" si="14"/>
        <v>#VALUE!</v>
      </c>
      <c r="AD10" s="174">
        <f t="shared" ca="1" si="15"/>
        <v>44387</v>
      </c>
      <c r="AE10" s="173" t="e">
        <f t="shared" ca="1" si="16"/>
        <v>#VALUE!</v>
      </c>
      <c r="AF10" s="172" t="e">
        <f t="shared" si="17"/>
        <v>#VALUE!</v>
      </c>
      <c r="AG10" s="172" t="e">
        <f t="shared" si="18"/>
        <v>#VALUE!</v>
      </c>
      <c r="AH10" s="172" t="e">
        <f t="shared" si="19"/>
        <v>#VALUE!</v>
      </c>
      <c r="AI10" s="172" t="e">
        <f t="shared" si="20"/>
        <v>#VALUE!</v>
      </c>
      <c r="AJ10" s="172" t="e">
        <f t="shared" si="21"/>
        <v>#VALUE!</v>
      </c>
      <c r="AK10" s="172" t="e">
        <f t="shared" si="22"/>
        <v>#VALUE!</v>
      </c>
      <c r="AL10" s="172">
        <f t="shared" si="23"/>
        <v>0</v>
      </c>
    </row>
    <row r="11" spans="1:38" ht="23.25" customHeight="1" x14ac:dyDescent="0.15">
      <c r="A11" s="206">
        <f t="shared" si="24"/>
        <v>4</v>
      </c>
      <c r="B11" s="183"/>
      <c r="C11" s="184"/>
      <c r="D11" s="200" t="str">
        <f t="shared" si="25"/>
        <v/>
      </c>
      <c r="E11" s="198" t="str">
        <f t="shared" si="0"/>
        <v/>
      </c>
      <c r="F11" s="211" t="str">
        <f t="shared" si="26"/>
        <v/>
      </c>
      <c r="G11" s="190" t="str">
        <f t="shared" si="27"/>
        <v/>
      </c>
      <c r="H11" s="199" t="str">
        <f t="shared" si="4"/>
        <v/>
      </c>
      <c r="I11" s="191"/>
      <c r="J11" s="192">
        <f t="shared" si="1"/>
        <v>0</v>
      </c>
      <c r="K11" s="192">
        <f t="shared" si="5"/>
        <v>0</v>
      </c>
      <c r="L11" s="192">
        <f t="shared" si="6"/>
        <v>0</v>
      </c>
      <c r="M11" s="193">
        <f t="shared" si="7"/>
        <v>0</v>
      </c>
      <c r="N11" s="194">
        <f t="shared" si="8"/>
        <v>0</v>
      </c>
      <c r="O11" s="194">
        <f t="shared" si="9"/>
        <v>0</v>
      </c>
      <c r="P11" s="195">
        <f t="shared" si="10"/>
        <v>0</v>
      </c>
      <c r="Q11" s="195">
        <f t="shared" si="11"/>
        <v>0</v>
      </c>
      <c r="S11" s="178">
        <f t="shared" si="2"/>
        <v>0</v>
      </c>
      <c r="T11" s="217">
        <f t="shared" si="3"/>
        <v>0</v>
      </c>
      <c r="V11" s="123"/>
      <c r="W11" s="123"/>
      <c r="X11" s="123"/>
      <c r="Y11" s="123"/>
      <c r="AA11" s="172" t="e">
        <f t="shared" si="12"/>
        <v>#VALUE!</v>
      </c>
      <c r="AB11" s="172" t="e">
        <f t="shared" si="13"/>
        <v>#VALUE!</v>
      </c>
      <c r="AC11" s="173" t="e">
        <f t="shared" ca="1" si="14"/>
        <v>#VALUE!</v>
      </c>
      <c r="AD11" s="174">
        <f t="shared" ca="1" si="15"/>
        <v>44387</v>
      </c>
      <c r="AE11" s="173" t="e">
        <f t="shared" ca="1" si="16"/>
        <v>#VALUE!</v>
      </c>
      <c r="AF11" s="172" t="e">
        <f t="shared" si="17"/>
        <v>#VALUE!</v>
      </c>
      <c r="AG11" s="172" t="e">
        <f t="shared" si="18"/>
        <v>#VALUE!</v>
      </c>
      <c r="AH11" s="172" t="e">
        <f t="shared" si="19"/>
        <v>#VALUE!</v>
      </c>
      <c r="AI11" s="172" t="e">
        <f t="shared" si="20"/>
        <v>#VALUE!</v>
      </c>
      <c r="AJ11" s="172" t="e">
        <f t="shared" si="21"/>
        <v>#VALUE!</v>
      </c>
      <c r="AK11" s="172" t="e">
        <f t="shared" si="22"/>
        <v>#VALUE!</v>
      </c>
      <c r="AL11" s="172">
        <f t="shared" si="23"/>
        <v>0</v>
      </c>
    </row>
    <row r="12" spans="1:38" ht="23.25" customHeight="1" x14ac:dyDescent="0.15">
      <c r="A12" s="206">
        <f t="shared" si="24"/>
        <v>5</v>
      </c>
      <c r="B12" s="183"/>
      <c r="C12" s="184"/>
      <c r="D12" s="200" t="str">
        <f t="shared" si="25"/>
        <v/>
      </c>
      <c r="E12" s="198" t="str">
        <f t="shared" si="0"/>
        <v/>
      </c>
      <c r="F12" s="211" t="str">
        <f t="shared" si="26"/>
        <v/>
      </c>
      <c r="G12" s="190" t="str">
        <f t="shared" si="27"/>
        <v/>
      </c>
      <c r="H12" s="199" t="str">
        <f t="shared" si="4"/>
        <v/>
      </c>
      <c r="I12" s="191"/>
      <c r="J12" s="192">
        <f t="shared" si="1"/>
        <v>0</v>
      </c>
      <c r="K12" s="192">
        <f t="shared" si="5"/>
        <v>0</v>
      </c>
      <c r="L12" s="192">
        <f t="shared" si="6"/>
        <v>0</v>
      </c>
      <c r="M12" s="193">
        <f t="shared" si="7"/>
        <v>0</v>
      </c>
      <c r="N12" s="194">
        <f t="shared" si="8"/>
        <v>0</v>
      </c>
      <c r="O12" s="194">
        <f t="shared" si="9"/>
        <v>0</v>
      </c>
      <c r="P12" s="195">
        <f t="shared" si="10"/>
        <v>0</v>
      </c>
      <c r="Q12" s="195">
        <f t="shared" si="11"/>
        <v>0</v>
      </c>
      <c r="S12" s="178">
        <f t="shared" si="2"/>
        <v>0</v>
      </c>
      <c r="T12" s="217">
        <f t="shared" si="3"/>
        <v>0</v>
      </c>
      <c r="V12" s="123"/>
      <c r="W12" s="123"/>
      <c r="X12" s="123"/>
      <c r="Y12" s="123"/>
      <c r="AA12" s="172" t="e">
        <f t="shared" si="12"/>
        <v>#VALUE!</v>
      </c>
      <c r="AB12" s="172" t="e">
        <f t="shared" si="13"/>
        <v>#VALUE!</v>
      </c>
      <c r="AC12" s="173" t="e">
        <f t="shared" ca="1" si="14"/>
        <v>#VALUE!</v>
      </c>
      <c r="AD12" s="174">
        <f t="shared" ca="1" si="15"/>
        <v>44387</v>
      </c>
      <c r="AE12" s="173" t="e">
        <f t="shared" ca="1" si="16"/>
        <v>#VALUE!</v>
      </c>
      <c r="AF12" s="172" t="e">
        <f t="shared" si="17"/>
        <v>#VALUE!</v>
      </c>
      <c r="AG12" s="172" t="e">
        <f t="shared" si="18"/>
        <v>#VALUE!</v>
      </c>
      <c r="AH12" s="172" t="e">
        <f t="shared" si="19"/>
        <v>#VALUE!</v>
      </c>
      <c r="AI12" s="172" t="e">
        <f t="shared" si="20"/>
        <v>#VALUE!</v>
      </c>
      <c r="AJ12" s="172" t="e">
        <f t="shared" si="21"/>
        <v>#VALUE!</v>
      </c>
      <c r="AK12" s="172" t="e">
        <f t="shared" si="22"/>
        <v>#VALUE!</v>
      </c>
      <c r="AL12" s="172">
        <f t="shared" si="23"/>
        <v>0</v>
      </c>
    </row>
    <row r="13" spans="1:38" ht="23.25" customHeight="1" x14ac:dyDescent="0.15">
      <c r="A13" s="206">
        <f t="shared" si="24"/>
        <v>6</v>
      </c>
      <c r="B13" s="183"/>
      <c r="C13" s="184"/>
      <c r="D13" s="200" t="str">
        <f t="shared" si="25"/>
        <v/>
      </c>
      <c r="E13" s="198" t="str">
        <f t="shared" si="0"/>
        <v/>
      </c>
      <c r="F13" s="211" t="str">
        <f t="shared" si="26"/>
        <v/>
      </c>
      <c r="G13" s="190" t="str">
        <f t="shared" si="27"/>
        <v/>
      </c>
      <c r="H13" s="199" t="str">
        <f t="shared" si="4"/>
        <v/>
      </c>
      <c r="I13" s="191"/>
      <c r="J13" s="192">
        <f t="shared" si="1"/>
        <v>0</v>
      </c>
      <c r="K13" s="192">
        <f t="shared" si="5"/>
        <v>0</v>
      </c>
      <c r="L13" s="192">
        <f t="shared" si="6"/>
        <v>0</v>
      </c>
      <c r="M13" s="193">
        <f t="shared" si="7"/>
        <v>0</v>
      </c>
      <c r="N13" s="194">
        <f t="shared" si="8"/>
        <v>0</v>
      </c>
      <c r="O13" s="194">
        <f t="shared" si="9"/>
        <v>0</v>
      </c>
      <c r="P13" s="195">
        <f t="shared" si="10"/>
        <v>0</v>
      </c>
      <c r="Q13" s="195">
        <f t="shared" si="11"/>
        <v>0</v>
      </c>
      <c r="S13" s="178">
        <f t="shared" si="2"/>
        <v>0</v>
      </c>
      <c r="T13" s="217">
        <f t="shared" si="3"/>
        <v>0</v>
      </c>
      <c r="V13" s="123"/>
      <c r="W13" s="123"/>
      <c r="X13" s="123"/>
      <c r="Y13" s="123"/>
      <c r="AA13" s="172" t="e">
        <f t="shared" si="12"/>
        <v>#VALUE!</v>
      </c>
      <c r="AB13" s="172" t="e">
        <f t="shared" si="13"/>
        <v>#VALUE!</v>
      </c>
      <c r="AC13" s="173" t="e">
        <f t="shared" ca="1" si="14"/>
        <v>#VALUE!</v>
      </c>
      <c r="AD13" s="174">
        <f t="shared" ca="1" si="15"/>
        <v>44387</v>
      </c>
      <c r="AE13" s="173" t="e">
        <f t="shared" ca="1" si="16"/>
        <v>#VALUE!</v>
      </c>
      <c r="AF13" s="172" t="e">
        <f t="shared" si="17"/>
        <v>#VALUE!</v>
      </c>
      <c r="AG13" s="172" t="e">
        <f t="shared" si="18"/>
        <v>#VALUE!</v>
      </c>
      <c r="AH13" s="172" t="e">
        <f t="shared" si="19"/>
        <v>#VALUE!</v>
      </c>
      <c r="AI13" s="172" t="e">
        <f t="shared" si="20"/>
        <v>#VALUE!</v>
      </c>
      <c r="AJ13" s="172" t="e">
        <f t="shared" si="21"/>
        <v>#VALUE!</v>
      </c>
      <c r="AK13" s="172" t="e">
        <f t="shared" si="22"/>
        <v>#VALUE!</v>
      </c>
      <c r="AL13" s="172">
        <f t="shared" si="23"/>
        <v>0</v>
      </c>
    </row>
    <row r="14" spans="1:38" ht="23.25" customHeight="1" x14ac:dyDescent="0.15">
      <c r="A14" s="206">
        <f t="shared" si="24"/>
        <v>7</v>
      </c>
      <c r="B14" s="183"/>
      <c r="C14" s="184"/>
      <c r="D14" s="200" t="str">
        <f t="shared" si="25"/>
        <v/>
      </c>
      <c r="E14" s="198" t="str">
        <f t="shared" si="0"/>
        <v/>
      </c>
      <c r="F14" s="211" t="str">
        <f t="shared" si="26"/>
        <v/>
      </c>
      <c r="G14" s="190" t="str">
        <f t="shared" si="27"/>
        <v/>
      </c>
      <c r="H14" s="199" t="str">
        <f t="shared" si="4"/>
        <v/>
      </c>
      <c r="I14" s="191"/>
      <c r="J14" s="192">
        <f t="shared" si="1"/>
        <v>0</v>
      </c>
      <c r="K14" s="192">
        <f t="shared" si="5"/>
        <v>0</v>
      </c>
      <c r="L14" s="192">
        <f t="shared" si="6"/>
        <v>0</v>
      </c>
      <c r="M14" s="193">
        <f t="shared" si="7"/>
        <v>0</v>
      </c>
      <c r="N14" s="194">
        <f t="shared" si="8"/>
        <v>0</v>
      </c>
      <c r="O14" s="194">
        <f t="shared" si="9"/>
        <v>0</v>
      </c>
      <c r="P14" s="195">
        <f t="shared" si="10"/>
        <v>0</v>
      </c>
      <c r="Q14" s="195">
        <f t="shared" si="11"/>
        <v>0</v>
      </c>
      <c r="S14" s="178">
        <f t="shared" si="2"/>
        <v>0</v>
      </c>
      <c r="T14" s="217">
        <f t="shared" si="3"/>
        <v>0</v>
      </c>
      <c r="V14" s="123"/>
      <c r="W14" s="123"/>
      <c r="X14" s="123"/>
      <c r="Y14" s="123"/>
      <c r="AA14" s="172" t="e">
        <f t="shared" si="12"/>
        <v>#VALUE!</v>
      </c>
      <c r="AB14" s="172" t="e">
        <f t="shared" si="13"/>
        <v>#VALUE!</v>
      </c>
      <c r="AC14" s="173" t="e">
        <f t="shared" ca="1" si="14"/>
        <v>#VALUE!</v>
      </c>
      <c r="AD14" s="174">
        <f t="shared" ca="1" si="15"/>
        <v>44387</v>
      </c>
      <c r="AE14" s="173" t="e">
        <f t="shared" ca="1" si="16"/>
        <v>#VALUE!</v>
      </c>
      <c r="AF14" s="172" t="e">
        <f t="shared" si="17"/>
        <v>#VALUE!</v>
      </c>
      <c r="AG14" s="172" t="e">
        <f t="shared" si="18"/>
        <v>#VALUE!</v>
      </c>
      <c r="AH14" s="172" t="e">
        <f t="shared" si="19"/>
        <v>#VALUE!</v>
      </c>
      <c r="AI14" s="172" t="e">
        <f t="shared" si="20"/>
        <v>#VALUE!</v>
      </c>
      <c r="AJ14" s="172" t="e">
        <f t="shared" si="21"/>
        <v>#VALUE!</v>
      </c>
      <c r="AK14" s="172" t="e">
        <f t="shared" si="22"/>
        <v>#VALUE!</v>
      </c>
      <c r="AL14" s="172">
        <f t="shared" si="23"/>
        <v>0</v>
      </c>
    </row>
    <row r="15" spans="1:38" ht="23.25" customHeight="1" x14ac:dyDescent="0.15">
      <c r="A15" s="206">
        <f t="shared" si="24"/>
        <v>8</v>
      </c>
      <c r="B15" s="183"/>
      <c r="C15" s="184"/>
      <c r="D15" s="200" t="str">
        <f t="shared" si="25"/>
        <v/>
      </c>
      <c r="E15" s="198" t="str">
        <f t="shared" si="0"/>
        <v/>
      </c>
      <c r="F15" s="211" t="str">
        <f t="shared" si="26"/>
        <v/>
      </c>
      <c r="G15" s="190" t="str">
        <f t="shared" si="27"/>
        <v/>
      </c>
      <c r="H15" s="199" t="str">
        <f t="shared" si="4"/>
        <v/>
      </c>
      <c r="I15" s="191"/>
      <c r="J15" s="192">
        <f t="shared" si="1"/>
        <v>0</v>
      </c>
      <c r="K15" s="192">
        <f t="shared" si="5"/>
        <v>0</v>
      </c>
      <c r="L15" s="192">
        <f t="shared" si="6"/>
        <v>0</v>
      </c>
      <c r="M15" s="193">
        <f t="shared" si="7"/>
        <v>0</v>
      </c>
      <c r="N15" s="194">
        <f t="shared" si="8"/>
        <v>0</v>
      </c>
      <c r="O15" s="194">
        <f t="shared" si="9"/>
        <v>0</v>
      </c>
      <c r="P15" s="195">
        <f t="shared" si="10"/>
        <v>0</v>
      </c>
      <c r="Q15" s="195">
        <f t="shared" si="11"/>
        <v>0</v>
      </c>
      <c r="S15" s="178">
        <f t="shared" si="2"/>
        <v>0</v>
      </c>
      <c r="T15" s="217">
        <f t="shared" si="3"/>
        <v>0</v>
      </c>
      <c r="V15" s="123"/>
      <c r="W15" s="123"/>
      <c r="X15" s="123"/>
      <c r="Y15" s="123"/>
      <c r="AA15" s="172" t="e">
        <f t="shared" si="12"/>
        <v>#VALUE!</v>
      </c>
      <c r="AB15" s="172" t="e">
        <f t="shared" si="13"/>
        <v>#VALUE!</v>
      </c>
      <c r="AC15" s="173" t="e">
        <f t="shared" ca="1" si="14"/>
        <v>#VALUE!</v>
      </c>
      <c r="AD15" s="174">
        <f t="shared" ca="1" si="15"/>
        <v>44387</v>
      </c>
      <c r="AE15" s="173" t="e">
        <f t="shared" ca="1" si="16"/>
        <v>#VALUE!</v>
      </c>
      <c r="AF15" s="172" t="e">
        <f t="shared" si="17"/>
        <v>#VALUE!</v>
      </c>
      <c r="AG15" s="172" t="e">
        <f t="shared" si="18"/>
        <v>#VALUE!</v>
      </c>
      <c r="AH15" s="172" t="e">
        <f t="shared" si="19"/>
        <v>#VALUE!</v>
      </c>
      <c r="AI15" s="172" t="e">
        <f t="shared" si="20"/>
        <v>#VALUE!</v>
      </c>
      <c r="AJ15" s="172" t="e">
        <f t="shared" si="21"/>
        <v>#VALUE!</v>
      </c>
      <c r="AK15" s="172" t="e">
        <f t="shared" si="22"/>
        <v>#VALUE!</v>
      </c>
      <c r="AL15" s="172">
        <f t="shared" si="23"/>
        <v>0</v>
      </c>
    </row>
    <row r="16" spans="1:38" ht="23.25" customHeight="1" x14ac:dyDescent="0.15">
      <c r="A16" s="206">
        <f t="shared" si="24"/>
        <v>9</v>
      </c>
      <c r="B16" s="183"/>
      <c r="C16" s="184"/>
      <c r="D16" s="200" t="str">
        <f t="shared" si="25"/>
        <v/>
      </c>
      <c r="E16" s="198" t="str">
        <f t="shared" si="0"/>
        <v/>
      </c>
      <c r="F16" s="211" t="str">
        <f t="shared" si="26"/>
        <v/>
      </c>
      <c r="G16" s="190" t="str">
        <f t="shared" si="27"/>
        <v/>
      </c>
      <c r="H16" s="199" t="str">
        <f t="shared" si="4"/>
        <v/>
      </c>
      <c r="I16" s="191"/>
      <c r="J16" s="192">
        <f t="shared" si="1"/>
        <v>0</v>
      </c>
      <c r="K16" s="192">
        <f t="shared" si="5"/>
        <v>0</v>
      </c>
      <c r="L16" s="192">
        <f t="shared" si="6"/>
        <v>0</v>
      </c>
      <c r="M16" s="193">
        <f t="shared" si="7"/>
        <v>0</v>
      </c>
      <c r="N16" s="194">
        <f t="shared" si="8"/>
        <v>0</v>
      </c>
      <c r="O16" s="194">
        <f t="shared" si="9"/>
        <v>0</v>
      </c>
      <c r="P16" s="195">
        <f t="shared" si="10"/>
        <v>0</v>
      </c>
      <c r="Q16" s="195">
        <f t="shared" si="11"/>
        <v>0</v>
      </c>
      <c r="S16" s="178">
        <f t="shared" si="2"/>
        <v>0</v>
      </c>
      <c r="T16" s="217">
        <f t="shared" si="3"/>
        <v>0</v>
      </c>
      <c r="V16" s="123"/>
      <c r="W16" s="123"/>
      <c r="X16" s="123"/>
      <c r="Y16" s="123"/>
      <c r="AA16" s="172" t="e">
        <f t="shared" si="12"/>
        <v>#VALUE!</v>
      </c>
      <c r="AB16" s="172" t="e">
        <f t="shared" si="13"/>
        <v>#VALUE!</v>
      </c>
      <c r="AC16" s="173" t="e">
        <f t="shared" ca="1" si="14"/>
        <v>#VALUE!</v>
      </c>
      <c r="AD16" s="174">
        <f t="shared" ca="1" si="15"/>
        <v>44387</v>
      </c>
      <c r="AE16" s="173" t="e">
        <f t="shared" ca="1" si="16"/>
        <v>#VALUE!</v>
      </c>
      <c r="AF16" s="172" t="e">
        <f t="shared" si="17"/>
        <v>#VALUE!</v>
      </c>
      <c r="AG16" s="172" t="e">
        <f t="shared" si="18"/>
        <v>#VALUE!</v>
      </c>
      <c r="AH16" s="172" t="e">
        <f t="shared" si="19"/>
        <v>#VALUE!</v>
      </c>
      <c r="AI16" s="172" t="e">
        <f t="shared" si="20"/>
        <v>#VALUE!</v>
      </c>
      <c r="AJ16" s="172" t="e">
        <f t="shared" si="21"/>
        <v>#VALUE!</v>
      </c>
      <c r="AK16" s="172" t="e">
        <f t="shared" si="22"/>
        <v>#VALUE!</v>
      </c>
      <c r="AL16" s="172">
        <f t="shared" si="23"/>
        <v>0</v>
      </c>
    </row>
    <row r="17" spans="1:38" ht="23.25" customHeight="1" x14ac:dyDescent="0.15">
      <c r="A17" s="206">
        <f t="shared" si="24"/>
        <v>10</v>
      </c>
      <c r="B17" s="183"/>
      <c r="C17" s="184"/>
      <c r="D17" s="200" t="str">
        <f t="shared" si="25"/>
        <v/>
      </c>
      <c r="E17" s="198" t="str">
        <f t="shared" si="0"/>
        <v/>
      </c>
      <c r="F17" s="211" t="str">
        <f t="shared" si="26"/>
        <v/>
      </c>
      <c r="G17" s="190" t="str">
        <f t="shared" si="27"/>
        <v/>
      </c>
      <c r="H17" s="199" t="str">
        <f t="shared" si="4"/>
        <v/>
      </c>
      <c r="I17" s="191"/>
      <c r="J17" s="192">
        <f t="shared" si="1"/>
        <v>0</v>
      </c>
      <c r="K17" s="192">
        <f t="shared" si="5"/>
        <v>0</v>
      </c>
      <c r="L17" s="192">
        <f t="shared" si="6"/>
        <v>0</v>
      </c>
      <c r="M17" s="193">
        <f t="shared" si="7"/>
        <v>0</v>
      </c>
      <c r="N17" s="194">
        <f t="shared" si="8"/>
        <v>0</v>
      </c>
      <c r="O17" s="194">
        <f t="shared" si="9"/>
        <v>0</v>
      </c>
      <c r="P17" s="195">
        <f t="shared" si="10"/>
        <v>0</v>
      </c>
      <c r="Q17" s="195">
        <f t="shared" si="11"/>
        <v>0</v>
      </c>
      <c r="S17" s="178">
        <f t="shared" si="2"/>
        <v>0</v>
      </c>
      <c r="T17" s="217">
        <f t="shared" si="3"/>
        <v>0</v>
      </c>
      <c r="V17" s="123"/>
      <c r="W17" s="123"/>
      <c r="X17" s="123"/>
      <c r="Y17" s="123"/>
      <c r="AA17" s="172" t="e">
        <f t="shared" si="12"/>
        <v>#VALUE!</v>
      </c>
      <c r="AB17" s="172" t="e">
        <f t="shared" si="13"/>
        <v>#VALUE!</v>
      </c>
      <c r="AC17" s="173" t="e">
        <f t="shared" ca="1" si="14"/>
        <v>#VALUE!</v>
      </c>
      <c r="AD17" s="174">
        <f t="shared" ca="1" si="15"/>
        <v>44387</v>
      </c>
      <c r="AE17" s="173" t="e">
        <f t="shared" ca="1" si="16"/>
        <v>#VALUE!</v>
      </c>
      <c r="AF17" s="172" t="e">
        <f t="shared" si="17"/>
        <v>#VALUE!</v>
      </c>
      <c r="AG17" s="172" t="e">
        <f t="shared" si="18"/>
        <v>#VALUE!</v>
      </c>
      <c r="AH17" s="172" t="e">
        <f t="shared" si="19"/>
        <v>#VALUE!</v>
      </c>
      <c r="AI17" s="172" t="e">
        <f t="shared" si="20"/>
        <v>#VALUE!</v>
      </c>
      <c r="AJ17" s="172" t="e">
        <f t="shared" si="21"/>
        <v>#VALUE!</v>
      </c>
      <c r="AK17" s="172" t="e">
        <f t="shared" si="22"/>
        <v>#VALUE!</v>
      </c>
      <c r="AL17" s="172">
        <f t="shared" si="23"/>
        <v>0</v>
      </c>
    </row>
    <row r="18" spans="1:38" ht="23.25" customHeight="1" x14ac:dyDescent="0.15">
      <c r="A18" s="206">
        <f t="shared" si="24"/>
        <v>11</v>
      </c>
      <c r="B18" s="183"/>
      <c r="C18" s="184"/>
      <c r="D18" s="200" t="str">
        <f t="shared" si="25"/>
        <v/>
      </c>
      <c r="E18" s="198" t="str">
        <f t="shared" si="0"/>
        <v/>
      </c>
      <c r="F18" s="211" t="str">
        <f t="shared" si="26"/>
        <v/>
      </c>
      <c r="G18" s="190" t="str">
        <f t="shared" si="27"/>
        <v/>
      </c>
      <c r="H18" s="199" t="str">
        <f t="shared" si="4"/>
        <v/>
      </c>
      <c r="I18" s="191"/>
      <c r="J18" s="192">
        <f t="shared" si="1"/>
        <v>0</v>
      </c>
      <c r="K18" s="192">
        <f t="shared" si="5"/>
        <v>0</v>
      </c>
      <c r="L18" s="192">
        <f t="shared" si="6"/>
        <v>0</v>
      </c>
      <c r="M18" s="193">
        <f t="shared" si="7"/>
        <v>0</v>
      </c>
      <c r="N18" s="194">
        <f t="shared" si="8"/>
        <v>0</v>
      </c>
      <c r="O18" s="194">
        <f t="shared" si="9"/>
        <v>0</v>
      </c>
      <c r="P18" s="195">
        <f t="shared" si="10"/>
        <v>0</v>
      </c>
      <c r="Q18" s="195">
        <f t="shared" si="11"/>
        <v>0</v>
      </c>
      <c r="S18" s="178">
        <f t="shared" si="2"/>
        <v>0</v>
      </c>
      <c r="T18" s="217">
        <f t="shared" si="3"/>
        <v>0</v>
      </c>
      <c r="V18" s="123"/>
      <c r="W18" s="123"/>
      <c r="X18" s="123"/>
      <c r="Y18" s="123"/>
      <c r="AA18" s="172" t="e">
        <f t="shared" si="12"/>
        <v>#VALUE!</v>
      </c>
      <c r="AB18" s="172" t="e">
        <f t="shared" si="13"/>
        <v>#VALUE!</v>
      </c>
      <c r="AC18" s="173" t="e">
        <f t="shared" ca="1" si="14"/>
        <v>#VALUE!</v>
      </c>
      <c r="AD18" s="174">
        <f t="shared" ca="1" si="15"/>
        <v>44387</v>
      </c>
      <c r="AE18" s="173" t="e">
        <f t="shared" ca="1" si="16"/>
        <v>#VALUE!</v>
      </c>
      <c r="AF18" s="172" t="e">
        <f t="shared" si="17"/>
        <v>#VALUE!</v>
      </c>
      <c r="AG18" s="172" t="e">
        <f t="shared" si="18"/>
        <v>#VALUE!</v>
      </c>
      <c r="AH18" s="172" t="e">
        <f t="shared" si="19"/>
        <v>#VALUE!</v>
      </c>
      <c r="AI18" s="172" t="e">
        <f t="shared" si="20"/>
        <v>#VALUE!</v>
      </c>
      <c r="AJ18" s="172" t="e">
        <f t="shared" si="21"/>
        <v>#VALUE!</v>
      </c>
      <c r="AK18" s="172" t="e">
        <f t="shared" si="22"/>
        <v>#VALUE!</v>
      </c>
      <c r="AL18" s="172">
        <f t="shared" si="23"/>
        <v>0</v>
      </c>
    </row>
    <row r="19" spans="1:38" ht="23.25" customHeight="1" x14ac:dyDescent="0.15">
      <c r="A19" s="206">
        <f t="shared" si="24"/>
        <v>12</v>
      </c>
      <c r="B19" s="183"/>
      <c r="C19" s="184"/>
      <c r="D19" s="200" t="str">
        <f t="shared" si="25"/>
        <v/>
      </c>
      <c r="E19" s="198" t="str">
        <f t="shared" si="0"/>
        <v/>
      </c>
      <c r="F19" s="211" t="str">
        <f t="shared" si="26"/>
        <v/>
      </c>
      <c r="G19" s="190" t="str">
        <f t="shared" si="27"/>
        <v/>
      </c>
      <c r="H19" s="199" t="str">
        <f t="shared" si="4"/>
        <v/>
      </c>
      <c r="I19" s="191"/>
      <c r="J19" s="192">
        <f t="shared" si="1"/>
        <v>0</v>
      </c>
      <c r="K19" s="192">
        <f t="shared" si="5"/>
        <v>0</v>
      </c>
      <c r="L19" s="192">
        <f t="shared" si="6"/>
        <v>0</v>
      </c>
      <c r="M19" s="193">
        <f t="shared" si="7"/>
        <v>0</v>
      </c>
      <c r="N19" s="194">
        <f t="shared" si="8"/>
        <v>0</v>
      </c>
      <c r="O19" s="194">
        <f t="shared" si="9"/>
        <v>0</v>
      </c>
      <c r="P19" s="195">
        <f t="shared" si="10"/>
        <v>0</v>
      </c>
      <c r="Q19" s="195">
        <f t="shared" si="11"/>
        <v>0</v>
      </c>
      <c r="S19" s="178">
        <f t="shared" si="2"/>
        <v>0</v>
      </c>
      <c r="T19" s="217">
        <f t="shared" si="3"/>
        <v>0</v>
      </c>
      <c r="V19" s="123"/>
      <c r="W19" s="123"/>
      <c r="X19" s="123"/>
      <c r="Y19" s="123"/>
      <c r="AA19" s="172" t="e">
        <f t="shared" si="12"/>
        <v>#VALUE!</v>
      </c>
      <c r="AB19" s="172" t="e">
        <f t="shared" si="13"/>
        <v>#VALUE!</v>
      </c>
      <c r="AC19" s="173" t="e">
        <f t="shared" ca="1" si="14"/>
        <v>#VALUE!</v>
      </c>
      <c r="AD19" s="174">
        <f t="shared" ca="1" si="15"/>
        <v>44387</v>
      </c>
      <c r="AE19" s="173" t="e">
        <f t="shared" ca="1" si="16"/>
        <v>#VALUE!</v>
      </c>
      <c r="AF19" s="172" t="e">
        <f t="shared" si="17"/>
        <v>#VALUE!</v>
      </c>
      <c r="AG19" s="172" t="e">
        <f t="shared" si="18"/>
        <v>#VALUE!</v>
      </c>
      <c r="AH19" s="172" t="e">
        <f t="shared" si="19"/>
        <v>#VALUE!</v>
      </c>
      <c r="AI19" s="172" t="e">
        <f t="shared" si="20"/>
        <v>#VALUE!</v>
      </c>
      <c r="AJ19" s="172" t="e">
        <f t="shared" si="21"/>
        <v>#VALUE!</v>
      </c>
      <c r="AK19" s="172" t="e">
        <f t="shared" si="22"/>
        <v>#VALUE!</v>
      </c>
      <c r="AL19" s="172">
        <f t="shared" si="23"/>
        <v>0</v>
      </c>
    </row>
    <row r="20" spans="1:38" ht="23.25" customHeight="1" x14ac:dyDescent="0.15">
      <c r="A20" s="206">
        <f t="shared" si="24"/>
        <v>13</v>
      </c>
      <c r="B20" s="183"/>
      <c r="C20" s="184"/>
      <c r="D20" s="200" t="str">
        <f t="shared" si="25"/>
        <v/>
      </c>
      <c r="E20" s="198" t="str">
        <f t="shared" si="0"/>
        <v/>
      </c>
      <c r="F20" s="211" t="str">
        <f t="shared" si="26"/>
        <v/>
      </c>
      <c r="G20" s="190" t="str">
        <f t="shared" si="27"/>
        <v/>
      </c>
      <c r="H20" s="199" t="str">
        <f t="shared" si="4"/>
        <v/>
      </c>
      <c r="I20" s="191"/>
      <c r="J20" s="192">
        <f t="shared" si="1"/>
        <v>0</v>
      </c>
      <c r="K20" s="192">
        <f t="shared" si="5"/>
        <v>0</v>
      </c>
      <c r="L20" s="192">
        <f t="shared" si="6"/>
        <v>0</v>
      </c>
      <c r="M20" s="193">
        <f t="shared" si="7"/>
        <v>0</v>
      </c>
      <c r="N20" s="194">
        <f t="shared" si="8"/>
        <v>0</v>
      </c>
      <c r="O20" s="194">
        <f t="shared" si="9"/>
        <v>0</v>
      </c>
      <c r="P20" s="195">
        <f t="shared" si="10"/>
        <v>0</v>
      </c>
      <c r="Q20" s="195">
        <f t="shared" si="11"/>
        <v>0</v>
      </c>
      <c r="S20" s="178">
        <f t="shared" si="2"/>
        <v>0</v>
      </c>
      <c r="T20" s="217">
        <f t="shared" si="3"/>
        <v>0</v>
      </c>
      <c r="V20" s="123"/>
      <c r="W20" s="123"/>
      <c r="X20" s="123"/>
      <c r="Y20" s="123"/>
      <c r="AA20" s="172" t="e">
        <f t="shared" si="12"/>
        <v>#VALUE!</v>
      </c>
      <c r="AB20" s="172" t="e">
        <f t="shared" si="13"/>
        <v>#VALUE!</v>
      </c>
      <c r="AC20" s="173" t="e">
        <f t="shared" ca="1" si="14"/>
        <v>#VALUE!</v>
      </c>
      <c r="AD20" s="174">
        <f t="shared" ca="1" si="15"/>
        <v>44387</v>
      </c>
      <c r="AE20" s="173" t="e">
        <f t="shared" ca="1" si="16"/>
        <v>#VALUE!</v>
      </c>
      <c r="AF20" s="172" t="e">
        <f t="shared" si="17"/>
        <v>#VALUE!</v>
      </c>
      <c r="AG20" s="172" t="e">
        <f t="shared" si="18"/>
        <v>#VALUE!</v>
      </c>
      <c r="AH20" s="172" t="e">
        <f t="shared" si="19"/>
        <v>#VALUE!</v>
      </c>
      <c r="AI20" s="172" t="e">
        <f t="shared" si="20"/>
        <v>#VALUE!</v>
      </c>
      <c r="AJ20" s="172" t="e">
        <f t="shared" si="21"/>
        <v>#VALUE!</v>
      </c>
      <c r="AK20" s="172" t="e">
        <f t="shared" si="22"/>
        <v>#VALUE!</v>
      </c>
      <c r="AL20" s="172">
        <f t="shared" si="23"/>
        <v>0</v>
      </c>
    </row>
    <row r="21" spans="1:38" ht="23.25" customHeight="1" x14ac:dyDescent="0.15">
      <c r="A21" s="206">
        <f t="shared" si="24"/>
        <v>14</v>
      </c>
      <c r="B21" s="183"/>
      <c r="C21" s="184"/>
      <c r="D21" s="200" t="str">
        <f t="shared" si="25"/>
        <v/>
      </c>
      <c r="E21" s="198" t="str">
        <f t="shared" si="0"/>
        <v/>
      </c>
      <c r="F21" s="211" t="str">
        <f t="shared" si="26"/>
        <v/>
      </c>
      <c r="G21" s="190" t="str">
        <f t="shared" si="27"/>
        <v/>
      </c>
      <c r="H21" s="199" t="str">
        <f t="shared" si="4"/>
        <v/>
      </c>
      <c r="I21" s="191"/>
      <c r="J21" s="192">
        <f t="shared" si="1"/>
        <v>0</v>
      </c>
      <c r="K21" s="192">
        <f t="shared" si="5"/>
        <v>0</v>
      </c>
      <c r="L21" s="192">
        <f t="shared" si="6"/>
        <v>0</v>
      </c>
      <c r="M21" s="193">
        <f t="shared" si="7"/>
        <v>0</v>
      </c>
      <c r="N21" s="194">
        <f t="shared" si="8"/>
        <v>0</v>
      </c>
      <c r="O21" s="194">
        <f t="shared" si="9"/>
        <v>0</v>
      </c>
      <c r="P21" s="195">
        <f t="shared" si="10"/>
        <v>0</v>
      </c>
      <c r="Q21" s="195">
        <f t="shared" si="11"/>
        <v>0</v>
      </c>
      <c r="S21" s="178">
        <f t="shared" si="2"/>
        <v>0</v>
      </c>
      <c r="T21" s="217">
        <f t="shared" si="3"/>
        <v>0</v>
      </c>
      <c r="V21" s="123"/>
      <c r="W21" s="123"/>
      <c r="X21" s="123"/>
      <c r="Y21" s="123"/>
      <c r="AA21" s="172" t="e">
        <f t="shared" si="12"/>
        <v>#VALUE!</v>
      </c>
      <c r="AB21" s="172" t="e">
        <f t="shared" si="13"/>
        <v>#VALUE!</v>
      </c>
      <c r="AC21" s="173" t="e">
        <f t="shared" ca="1" si="14"/>
        <v>#VALUE!</v>
      </c>
      <c r="AD21" s="174">
        <f t="shared" ca="1" si="15"/>
        <v>44387</v>
      </c>
      <c r="AE21" s="173" t="e">
        <f t="shared" ca="1" si="16"/>
        <v>#VALUE!</v>
      </c>
      <c r="AF21" s="172" t="e">
        <f t="shared" si="17"/>
        <v>#VALUE!</v>
      </c>
      <c r="AG21" s="172" t="e">
        <f t="shared" si="18"/>
        <v>#VALUE!</v>
      </c>
      <c r="AH21" s="172" t="e">
        <f t="shared" si="19"/>
        <v>#VALUE!</v>
      </c>
      <c r="AI21" s="172" t="e">
        <f t="shared" si="20"/>
        <v>#VALUE!</v>
      </c>
      <c r="AJ21" s="172" t="e">
        <f t="shared" si="21"/>
        <v>#VALUE!</v>
      </c>
      <c r="AK21" s="172" t="e">
        <f t="shared" si="22"/>
        <v>#VALUE!</v>
      </c>
      <c r="AL21" s="172">
        <f t="shared" si="23"/>
        <v>0</v>
      </c>
    </row>
    <row r="22" spans="1:38" ht="23.25" customHeight="1" x14ac:dyDescent="0.15">
      <c r="A22" s="206">
        <f t="shared" si="24"/>
        <v>15</v>
      </c>
      <c r="B22" s="183"/>
      <c r="C22" s="184"/>
      <c r="D22" s="200" t="str">
        <f t="shared" si="25"/>
        <v/>
      </c>
      <c r="E22" s="198" t="str">
        <f t="shared" si="0"/>
        <v/>
      </c>
      <c r="F22" s="211" t="str">
        <f t="shared" si="26"/>
        <v/>
      </c>
      <c r="G22" s="190" t="str">
        <f t="shared" si="27"/>
        <v/>
      </c>
      <c r="H22" s="199" t="str">
        <f t="shared" si="4"/>
        <v/>
      </c>
      <c r="I22" s="191"/>
      <c r="J22" s="192">
        <f t="shared" si="1"/>
        <v>0</v>
      </c>
      <c r="K22" s="192">
        <f t="shared" si="5"/>
        <v>0</v>
      </c>
      <c r="L22" s="192">
        <f t="shared" si="6"/>
        <v>0</v>
      </c>
      <c r="M22" s="193">
        <f t="shared" si="7"/>
        <v>0</v>
      </c>
      <c r="N22" s="194">
        <f t="shared" si="8"/>
        <v>0</v>
      </c>
      <c r="O22" s="194">
        <f t="shared" si="9"/>
        <v>0</v>
      </c>
      <c r="P22" s="195">
        <f t="shared" si="10"/>
        <v>0</v>
      </c>
      <c r="Q22" s="195">
        <f t="shared" si="11"/>
        <v>0</v>
      </c>
      <c r="S22" s="178">
        <f t="shared" si="2"/>
        <v>0</v>
      </c>
      <c r="T22" s="217">
        <f t="shared" si="3"/>
        <v>0</v>
      </c>
      <c r="V22" s="123"/>
      <c r="W22" s="123"/>
      <c r="X22" s="123"/>
      <c r="Y22" s="123"/>
      <c r="AA22" s="172" t="e">
        <f t="shared" si="12"/>
        <v>#VALUE!</v>
      </c>
      <c r="AB22" s="172" t="e">
        <f t="shared" si="13"/>
        <v>#VALUE!</v>
      </c>
      <c r="AC22" s="173" t="e">
        <f t="shared" ca="1" si="14"/>
        <v>#VALUE!</v>
      </c>
      <c r="AD22" s="174">
        <f t="shared" ca="1" si="15"/>
        <v>44387</v>
      </c>
      <c r="AE22" s="173" t="e">
        <f t="shared" ca="1" si="16"/>
        <v>#VALUE!</v>
      </c>
      <c r="AF22" s="172" t="e">
        <f t="shared" si="17"/>
        <v>#VALUE!</v>
      </c>
      <c r="AG22" s="172" t="e">
        <f t="shared" si="18"/>
        <v>#VALUE!</v>
      </c>
      <c r="AH22" s="172" t="e">
        <f t="shared" si="19"/>
        <v>#VALUE!</v>
      </c>
      <c r="AI22" s="172" t="e">
        <f t="shared" si="20"/>
        <v>#VALUE!</v>
      </c>
      <c r="AJ22" s="172" t="e">
        <f t="shared" si="21"/>
        <v>#VALUE!</v>
      </c>
      <c r="AK22" s="172" t="e">
        <f t="shared" si="22"/>
        <v>#VALUE!</v>
      </c>
      <c r="AL22" s="172">
        <f t="shared" si="23"/>
        <v>0</v>
      </c>
    </row>
    <row r="23" spans="1:38" ht="23.25" customHeight="1" x14ac:dyDescent="0.15">
      <c r="A23" s="206">
        <f t="shared" si="24"/>
        <v>16</v>
      </c>
      <c r="B23" s="183"/>
      <c r="C23" s="184"/>
      <c r="D23" s="200" t="str">
        <f t="shared" si="25"/>
        <v/>
      </c>
      <c r="E23" s="198" t="str">
        <f t="shared" si="0"/>
        <v/>
      </c>
      <c r="F23" s="211" t="str">
        <f t="shared" si="26"/>
        <v/>
      </c>
      <c r="G23" s="190" t="str">
        <f t="shared" si="27"/>
        <v/>
      </c>
      <c r="H23" s="199" t="str">
        <f t="shared" si="4"/>
        <v/>
      </c>
      <c r="I23" s="191"/>
      <c r="J23" s="192">
        <f t="shared" si="1"/>
        <v>0</v>
      </c>
      <c r="K23" s="192">
        <f t="shared" si="5"/>
        <v>0</v>
      </c>
      <c r="L23" s="192">
        <f t="shared" si="6"/>
        <v>0</v>
      </c>
      <c r="M23" s="193">
        <f t="shared" si="7"/>
        <v>0</v>
      </c>
      <c r="N23" s="194">
        <f t="shared" si="8"/>
        <v>0</v>
      </c>
      <c r="O23" s="194">
        <f t="shared" si="9"/>
        <v>0</v>
      </c>
      <c r="P23" s="195">
        <f t="shared" si="10"/>
        <v>0</v>
      </c>
      <c r="Q23" s="195">
        <f t="shared" si="11"/>
        <v>0</v>
      </c>
      <c r="S23" s="178">
        <f t="shared" si="2"/>
        <v>0</v>
      </c>
      <c r="T23" s="217">
        <f t="shared" si="3"/>
        <v>0</v>
      </c>
      <c r="V23" s="123"/>
      <c r="W23" s="123"/>
      <c r="X23" s="123"/>
      <c r="Y23" s="123"/>
      <c r="AA23" s="172" t="e">
        <f t="shared" si="12"/>
        <v>#VALUE!</v>
      </c>
      <c r="AB23" s="172" t="e">
        <f t="shared" si="13"/>
        <v>#VALUE!</v>
      </c>
      <c r="AC23" s="173" t="e">
        <f t="shared" ca="1" si="14"/>
        <v>#VALUE!</v>
      </c>
      <c r="AD23" s="174">
        <f t="shared" ca="1" si="15"/>
        <v>44387</v>
      </c>
      <c r="AE23" s="173" t="e">
        <f t="shared" ca="1" si="16"/>
        <v>#VALUE!</v>
      </c>
      <c r="AF23" s="172" t="e">
        <f t="shared" si="17"/>
        <v>#VALUE!</v>
      </c>
      <c r="AG23" s="172" t="e">
        <f t="shared" si="18"/>
        <v>#VALUE!</v>
      </c>
      <c r="AH23" s="172" t="e">
        <f t="shared" si="19"/>
        <v>#VALUE!</v>
      </c>
      <c r="AI23" s="172" t="e">
        <f t="shared" si="20"/>
        <v>#VALUE!</v>
      </c>
      <c r="AJ23" s="172" t="e">
        <f t="shared" si="21"/>
        <v>#VALUE!</v>
      </c>
      <c r="AK23" s="172" t="e">
        <f t="shared" si="22"/>
        <v>#VALUE!</v>
      </c>
      <c r="AL23" s="172">
        <f t="shared" si="23"/>
        <v>0</v>
      </c>
    </row>
    <row r="24" spans="1:38" ht="23.25" customHeight="1" x14ac:dyDescent="0.15">
      <c r="A24" s="206">
        <f t="shared" si="24"/>
        <v>17</v>
      </c>
      <c r="B24" s="183"/>
      <c r="C24" s="184"/>
      <c r="D24" s="200" t="str">
        <f t="shared" si="25"/>
        <v/>
      </c>
      <c r="E24" s="198" t="str">
        <f t="shared" si="0"/>
        <v/>
      </c>
      <c r="F24" s="211" t="str">
        <f t="shared" si="26"/>
        <v/>
      </c>
      <c r="G24" s="190" t="str">
        <f t="shared" si="27"/>
        <v/>
      </c>
      <c r="H24" s="199" t="str">
        <f t="shared" si="4"/>
        <v/>
      </c>
      <c r="I24" s="191"/>
      <c r="J24" s="192">
        <f t="shared" si="1"/>
        <v>0</v>
      </c>
      <c r="K24" s="192">
        <f t="shared" si="5"/>
        <v>0</v>
      </c>
      <c r="L24" s="192">
        <f t="shared" si="6"/>
        <v>0</v>
      </c>
      <c r="M24" s="193">
        <f t="shared" si="7"/>
        <v>0</v>
      </c>
      <c r="N24" s="194">
        <f t="shared" si="8"/>
        <v>0</v>
      </c>
      <c r="O24" s="194">
        <f t="shared" si="9"/>
        <v>0</v>
      </c>
      <c r="P24" s="195">
        <f t="shared" si="10"/>
        <v>0</v>
      </c>
      <c r="Q24" s="195">
        <f t="shared" si="11"/>
        <v>0</v>
      </c>
      <c r="S24" s="178">
        <f t="shared" si="2"/>
        <v>0</v>
      </c>
      <c r="T24" s="217">
        <f t="shared" si="3"/>
        <v>0</v>
      </c>
      <c r="V24" s="123"/>
      <c r="W24" s="123"/>
      <c r="X24" s="123"/>
      <c r="Y24" s="123"/>
      <c r="AA24" s="172" t="e">
        <f t="shared" si="12"/>
        <v>#VALUE!</v>
      </c>
      <c r="AB24" s="172" t="e">
        <f t="shared" si="13"/>
        <v>#VALUE!</v>
      </c>
      <c r="AC24" s="173" t="e">
        <f t="shared" ca="1" si="14"/>
        <v>#VALUE!</v>
      </c>
      <c r="AD24" s="174">
        <f t="shared" ca="1" si="15"/>
        <v>44387</v>
      </c>
      <c r="AE24" s="173" t="e">
        <f t="shared" ca="1" si="16"/>
        <v>#VALUE!</v>
      </c>
      <c r="AF24" s="172" t="e">
        <f t="shared" si="17"/>
        <v>#VALUE!</v>
      </c>
      <c r="AG24" s="172" t="e">
        <f t="shared" si="18"/>
        <v>#VALUE!</v>
      </c>
      <c r="AH24" s="172" t="e">
        <f t="shared" si="19"/>
        <v>#VALUE!</v>
      </c>
      <c r="AI24" s="172" t="e">
        <f t="shared" si="20"/>
        <v>#VALUE!</v>
      </c>
      <c r="AJ24" s="172" t="e">
        <f t="shared" si="21"/>
        <v>#VALUE!</v>
      </c>
      <c r="AK24" s="172" t="e">
        <f t="shared" si="22"/>
        <v>#VALUE!</v>
      </c>
      <c r="AL24" s="172">
        <f t="shared" si="23"/>
        <v>0</v>
      </c>
    </row>
    <row r="25" spans="1:38" ht="23.25" customHeight="1" x14ac:dyDescent="0.15">
      <c r="A25" s="206">
        <f t="shared" si="24"/>
        <v>18</v>
      </c>
      <c r="B25" s="183"/>
      <c r="C25" s="184"/>
      <c r="D25" s="200" t="str">
        <f t="shared" si="25"/>
        <v/>
      </c>
      <c r="E25" s="198" t="str">
        <f t="shared" si="0"/>
        <v/>
      </c>
      <c r="F25" s="211" t="str">
        <f t="shared" si="26"/>
        <v/>
      </c>
      <c r="G25" s="190" t="str">
        <f t="shared" si="27"/>
        <v/>
      </c>
      <c r="H25" s="199" t="str">
        <f t="shared" si="4"/>
        <v/>
      </c>
      <c r="I25" s="191"/>
      <c r="J25" s="192">
        <f t="shared" si="1"/>
        <v>0</v>
      </c>
      <c r="K25" s="192">
        <f t="shared" si="5"/>
        <v>0</v>
      </c>
      <c r="L25" s="192">
        <f t="shared" si="6"/>
        <v>0</v>
      </c>
      <c r="M25" s="193">
        <f t="shared" si="7"/>
        <v>0</v>
      </c>
      <c r="N25" s="194">
        <f t="shared" si="8"/>
        <v>0</v>
      </c>
      <c r="O25" s="194">
        <f t="shared" si="9"/>
        <v>0</v>
      </c>
      <c r="P25" s="195">
        <f t="shared" si="10"/>
        <v>0</v>
      </c>
      <c r="Q25" s="195">
        <f t="shared" si="11"/>
        <v>0</v>
      </c>
      <c r="S25" s="178">
        <f t="shared" si="2"/>
        <v>0</v>
      </c>
      <c r="T25" s="217">
        <f t="shared" si="3"/>
        <v>0</v>
      </c>
      <c r="V25" s="123"/>
      <c r="W25" s="123"/>
      <c r="X25" s="123"/>
      <c r="Y25" s="123"/>
      <c r="AA25" s="172" t="e">
        <f t="shared" si="12"/>
        <v>#VALUE!</v>
      </c>
      <c r="AB25" s="172" t="e">
        <f t="shared" si="13"/>
        <v>#VALUE!</v>
      </c>
      <c r="AC25" s="173" t="e">
        <f t="shared" ca="1" si="14"/>
        <v>#VALUE!</v>
      </c>
      <c r="AD25" s="174">
        <f t="shared" ca="1" si="15"/>
        <v>44387</v>
      </c>
      <c r="AE25" s="173" t="e">
        <f t="shared" ca="1" si="16"/>
        <v>#VALUE!</v>
      </c>
      <c r="AF25" s="172" t="e">
        <f t="shared" si="17"/>
        <v>#VALUE!</v>
      </c>
      <c r="AG25" s="172" t="e">
        <f t="shared" si="18"/>
        <v>#VALUE!</v>
      </c>
      <c r="AH25" s="172" t="e">
        <f t="shared" si="19"/>
        <v>#VALUE!</v>
      </c>
      <c r="AI25" s="172" t="e">
        <f t="shared" si="20"/>
        <v>#VALUE!</v>
      </c>
      <c r="AJ25" s="172" t="e">
        <f t="shared" si="21"/>
        <v>#VALUE!</v>
      </c>
      <c r="AK25" s="172" t="e">
        <f t="shared" si="22"/>
        <v>#VALUE!</v>
      </c>
      <c r="AL25" s="172">
        <f t="shared" si="23"/>
        <v>0</v>
      </c>
    </row>
    <row r="26" spans="1:38" ht="23.25" customHeight="1" x14ac:dyDescent="0.15">
      <c r="A26" s="206">
        <f t="shared" si="24"/>
        <v>19</v>
      </c>
      <c r="B26" s="183"/>
      <c r="C26" s="184"/>
      <c r="D26" s="200" t="str">
        <f t="shared" si="25"/>
        <v/>
      </c>
      <c r="E26" s="198" t="str">
        <f t="shared" si="0"/>
        <v/>
      </c>
      <c r="F26" s="211" t="str">
        <f t="shared" si="26"/>
        <v/>
      </c>
      <c r="G26" s="190" t="str">
        <f t="shared" si="27"/>
        <v/>
      </c>
      <c r="H26" s="199" t="str">
        <f t="shared" si="4"/>
        <v/>
      </c>
      <c r="I26" s="191"/>
      <c r="J26" s="192">
        <f t="shared" si="1"/>
        <v>0</v>
      </c>
      <c r="K26" s="192">
        <f t="shared" si="5"/>
        <v>0</v>
      </c>
      <c r="L26" s="192">
        <f t="shared" si="6"/>
        <v>0</v>
      </c>
      <c r="M26" s="193">
        <f t="shared" si="7"/>
        <v>0</v>
      </c>
      <c r="N26" s="194">
        <f t="shared" si="8"/>
        <v>0</v>
      </c>
      <c r="O26" s="194">
        <f t="shared" si="9"/>
        <v>0</v>
      </c>
      <c r="P26" s="195">
        <f t="shared" si="10"/>
        <v>0</v>
      </c>
      <c r="Q26" s="195">
        <f t="shared" si="11"/>
        <v>0</v>
      </c>
      <c r="S26" s="178">
        <f t="shared" si="2"/>
        <v>0</v>
      </c>
      <c r="T26" s="217">
        <f t="shared" si="3"/>
        <v>0</v>
      </c>
      <c r="V26" s="123"/>
      <c r="W26" s="123"/>
      <c r="X26" s="123"/>
      <c r="Y26" s="123"/>
      <c r="AA26" s="172" t="e">
        <f t="shared" si="12"/>
        <v>#VALUE!</v>
      </c>
      <c r="AB26" s="172" t="e">
        <f t="shared" si="13"/>
        <v>#VALUE!</v>
      </c>
      <c r="AC26" s="173" t="e">
        <f t="shared" ca="1" si="14"/>
        <v>#VALUE!</v>
      </c>
      <c r="AD26" s="174">
        <f t="shared" ca="1" si="15"/>
        <v>44387</v>
      </c>
      <c r="AE26" s="173" t="e">
        <f t="shared" ca="1" si="16"/>
        <v>#VALUE!</v>
      </c>
      <c r="AF26" s="172" t="e">
        <f t="shared" si="17"/>
        <v>#VALUE!</v>
      </c>
      <c r="AG26" s="172" t="e">
        <f t="shared" si="18"/>
        <v>#VALUE!</v>
      </c>
      <c r="AH26" s="172" t="e">
        <f t="shared" si="19"/>
        <v>#VALUE!</v>
      </c>
      <c r="AI26" s="172" t="e">
        <f t="shared" si="20"/>
        <v>#VALUE!</v>
      </c>
      <c r="AJ26" s="172" t="e">
        <f t="shared" si="21"/>
        <v>#VALUE!</v>
      </c>
      <c r="AK26" s="172" t="e">
        <f t="shared" si="22"/>
        <v>#VALUE!</v>
      </c>
      <c r="AL26" s="172">
        <f t="shared" si="23"/>
        <v>0</v>
      </c>
    </row>
    <row r="27" spans="1:38" ht="23.25" customHeight="1" x14ac:dyDescent="0.15">
      <c r="A27" s="206">
        <f t="shared" si="24"/>
        <v>20</v>
      </c>
      <c r="B27" s="183"/>
      <c r="C27" s="184"/>
      <c r="D27" s="200" t="str">
        <f t="shared" si="25"/>
        <v/>
      </c>
      <c r="E27" s="198" t="str">
        <f t="shared" si="0"/>
        <v/>
      </c>
      <c r="F27" s="211" t="str">
        <f t="shared" si="26"/>
        <v/>
      </c>
      <c r="G27" s="190" t="str">
        <f t="shared" si="27"/>
        <v/>
      </c>
      <c r="H27" s="199" t="str">
        <f t="shared" si="4"/>
        <v/>
      </c>
      <c r="I27" s="191"/>
      <c r="J27" s="192">
        <f t="shared" si="1"/>
        <v>0</v>
      </c>
      <c r="K27" s="192">
        <f t="shared" si="5"/>
        <v>0</v>
      </c>
      <c r="L27" s="192">
        <f t="shared" si="6"/>
        <v>0</v>
      </c>
      <c r="M27" s="193">
        <f t="shared" si="7"/>
        <v>0</v>
      </c>
      <c r="N27" s="194">
        <f t="shared" si="8"/>
        <v>0</v>
      </c>
      <c r="O27" s="194">
        <f t="shared" si="9"/>
        <v>0</v>
      </c>
      <c r="P27" s="195">
        <f t="shared" si="10"/>
        <v>0</v>
      </c>
      <c r="Q27" s="195">
        <f t="shared" si="11"/>
        <v>0</v>
      </c>
      <c r="S27" s="178">
        <f t="shared" si="2"/>
        <v>0</v>
      </c>
      <c r="T27" s="217">
        <f t="shared" si="3"/>
        <v>0</v>
      </c>
      <c r="V27" s="123"/>
      <c r="W27" s="123"/>
      <c r="X27" s="123"/>
      <c r="Y27" s="123"/>
      <c r="AA27" s="172" t="e">
        <f t="shared" si="12"/>
        <v>#VALUE!</v>
      </c>
      <c r="AB27" s="172" t="e">
        <f t="shared" si="13"/>
        <v>#VALUE!</v>
      </c>
      <c r="AC27" s="173" t="e">
        <f t="shared" ca="1" si="14"/>
        <v>#VALUE!</v>
      </c>
      <c r="AD27" s="174">
        <f t="shared" ca="1" si="15"/>
        <v>44387</v>
      </c>
      <c r="AE27" s="173" t="e">
        <f t="shared" ca="1" si="16"/>
        <v>#VALUE!</v>
      </c>
      <c r="AF27" s="172" t="e">
        <f t="shared" si="17"/>
        <v>#VALUE!</v>
      </c>
      <c r="AG27" s="172" t="e">
        <f t="shared" si="18"/>
        <v>#VALUE!</v>
      </c>
      <c r="AH27" s="172" t="e">
        <f t="shared" si="19"/>
        <v>#VALUE!</v>
      </c>
      <c r="AI27" s="172" t="e">
        <f t="shared" si="20"/>
        <v>#VALUE!</v>
      </c>
      <c r="AJ27" s="172" t="e">
        <f t="shared" si="21"/>
        <v>#VALUE!</v>
      </c>
      <c r="AK27" s="172" t="e">
        <f t="shared" si="22"/>
        <v>#VALUE!</v>
      </c>
      <c r="AL27" s="172">
        <f t="shared" si="23"/>
        <v>0</v>
      </c>
    </row>
    <row r="28" spans="1:38" ht="23.25" customHeight="1" x14ac:dyDescent="0.15">
      <c r="A28" s="300" t="s">
        <v>522</v>
      </c>
      <c r="B28" s="300"/>
      <c r="C28" s="201">
        <f>COUNT(I8:I27)</f>
        <v>0</v>
      </c>
      <c r="D28" s="300" t="s">
        <v>523</v>
      </c>
      <c r="E28" s="300"/>
      <c r="F28" s="300"/>
      <c r="G28" s="300"/>
      <c r="H28" s="206"/>
      <c r="I28" s="196">
        <f>SUM(I8:I27)</f>
        <v>0</v>
      </c>
      <c r="J28" s="196">
        <f>SUM(J8:J27)</f>
        <v>0</v>
      </c>
      <c r="K28" s="196">
        <f>SUM(K8:K27)</f>
        <v>0</v>
      </c>
      <c r="L28" s="196">
        <f t="shared" si="6"/>
        <v>0</v>
      </c>
      <c r="M28" s="202"/>
      <c r="N28" s="196">
        <f>SUM(N8:N27)</f>
        <v>0</v>
      </c>
      <c r="O28" s="196">
        <f t="shared" ref="O28:Q28" si="28">SUM(O8:O27)</f>
        <v>0</v>
      </c>
      <c r="P28" s="196">
        <f t="shared" si="28"/>
        <v>0</v>
      </c>
      <c r="Q28" s="196">
        <f t="shared" si="28"/>
        <v>0</v>
      </c>
    </row>
    <row r="29" spans="1:38" x14ac:dyDescent="0.15">
      <c r="J29" s="207" t="s">
        <v>551</v>
      </c>
      <c r="K29" s="212"/>
      <c r="L29" s="212"/>
    </row>
    <row r="30" spans="1:38" x14ac:dyDescent="0.15">
      <c r="I30" s="181" t="s">
        <v>552</v>
      </c>
      <c r="J30" s="210">
        <f>J28-I28</f>
        <v>0</v>
      </c>
      <c r="K30" s="213"/>
      <c r="L30" s="213"/>
      <c r="N30" s="215"/>
    </row>
    <row r="31" spans="1:38" x14ac:dyDescent="0.15">
      <c r="N31" s="216"/>
    </row>
    <row r="32" spans="1:38" x14ac:dyDescent="0.15">
      <c r="N32" s="215"/>
    </row>
    <row r="34" spans="14:14" x14ac:dyDescent="0.15">
      <c r="N34" s="215"/>
    </row>
  </sheetData>
  <mergeCells count="27">
    <mergeCell ref="A28:B28"/>
    <mergeCell ref="D28:G28"/>
    <mergeCell ref="P6:P7"/>
    <mergeCell ref="Q6:Q7"/>
    <mergeCell ref="S6:S7"/>
    <mergeCell ref="A6:A7"/>
    <mergeCell ref="B6:B7"/>
    <mergeCell ref="C6:C7"/>
    <mergeCell ref="D6:E6"/>
    <mergeCell ref="F6:F7"/>
    <mergeCell ref="G6:G7"/>
    <mergeCell ref="T6:T7"/>
    <mergeCell ref="X6:X7"/>
    <mergeCell ref="Y6:Y7"/>
    <mergeCell ref="H6:H7"/>
    <mergeCell ref="I6:I7"/>
    <mergeCell ref="J6:J7"/>
    <mergeCell ref="L6:L7"/>
    <mergeCell ref="N6:N7"/>
    <mergeCell ref="O6:O7"/>
    <mergeCell ref="A4:B4"/>
    <mergeCell ref="E4:M4"/>
    <mergeCell ref="A1:I1"/>
    <mergeCell ref="P2:Q2"/>
    <mergeCell ref="A3:B3"/>
    <mergeCell ref="E3:F3"/>
    <mergeCell ref="H3:I3"/>
  </mergeCells>
  <phoneticPr fontId="2" type="noConversion"/>
  <conditionalFormatting sqref="AL8:AL27">
    <cfRule type="cellIs" dxfId="133" priority="10" operator="equal">
      <formula>13</formula>
    </cfRule>
    <cfRule type="cellIs" dxfId="132" priority="11" operator="equal">
      <formula>"고용허가체크"</formula>
    </cfRule>
  </conditionalFormatting>
  <conditionalFormatting sqref="AJ8:AJ27">
    <cfRule type="cellIs" dxfId="131" priority="9" operator="greaterThan">
      <formula>0</formula>
    </cfRule>
  </conditionalFormatting>
  <conditionalFormatting sqref="AK8:AK27 AB8:AB27">
    <cfRule type="cellIs" dxfId="130" priority="8" operator="equal">
      <formula>"주민오류"</formula>
    </cfRule>
  </conditionalFormatting>
  <conditionalFormatting sqref="AH8:AH27">
    <cfRule type="cellIs" dxfId="129" priority="7" operator="equal">
      <formula>"외국인"</formula>
    </cfRule>
  </conditionalFormatting>
  <conditionalFormatting sqref="AI8:AI27">
    <cfRule type="cellIs" dxfId="128" priority="6" operator="equal">
      <formula>"고용허가체크"</formula>
    </cfRule>
  </conditionalFormatting>
  <conditionalFormatting sqref="Q3">
    <cfRule type="cellIs" dxfId="127" priority="4" operator="equal">
      <formula>"사업자오류"</formula>
    </cfRule>
    <cfRule type="cellIs" dxfId="126" priority="5" operator="equal">
      <formula>"OK"</formula>
    </cfRule>
  </conditionalFormatting>
  <conditionalFormatting sqref="C9">
    <cfRule type="expression" priority="3">
      <formula>"COUNT(13)"</formula>
    </cfRule>
  </conditionalFormatting>
  <conditionalFormatting sqref="T8:T27">
    <cfRule type="cellIs" dxfId="125" priority="1" operator="greaterThan">
      <formula>0</formula>
    </cfRule>
    <cfRule type="cellIs" dxfId="124" priority="2" operator="lessThan">
      <formula>0</formula>
    </cfRule>
  </conditionalFormatting>
  <pageMargins left="0.31496062992125984" right="0.31496062992125984" top="0.55118110236220474" bottom="0.35433070866141736" header="0.31496062992125984" footer="0.31496062992125984"/>
  <pageSetup paperSize="9"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41" r:id="rId4" name="Group Box 1">
              <controlPr defaultSize="0" autoFill="0" autoPict="0">
                <anchor moveWithCells="1">
                  <from>
                    <xdr:col>9</xdr:col>
                    <xdr:colOff>47625</xdr:colOff>
                    <xdr:row>1</xdr:row>
                    <xdr:rowOff>0</xdr:rowOff>
                  </from>
                  <to>
                    <xdr:col>10</xdr:col>
                    <xdr:colOff>466725</xdr:colOff>
                    <xdr:row>2</xdr:row>
                    <xdr:rowOff>219075</xdr:rowOff>
                  </to>
                </anchor>
              </controlPr>
            </control>
          </mc:Choice>
        </mc:AlternateContent>
        <mc:AlternateContent xmlns:mc="http://schemas.openxmlformats.org/markup-compatibility/2006">
          <mc:Choice Requires="x14">
            <control shapeId="61442" r:id="rId5" name="Option Button 2">
              <controlPr defaultSize="0" autoFill="0" autoLine="0" autoPict="0">
                <anchor moveWithCells="1">
                  <from>
                    <xdr:col>9</xdr:col>
                    <xdr:colOff>171450</xdr:colOff>
                    <xdr:row>1</xdr:row>
                    <xdr:rowOff>104775</xdr:rowOff>
                  </from>
                  <to>
                    <xdr:col>9</xdr:col>
                    <xdr:colOff>762000</xdr:colOff>
                    <xdr:row>2</xdr:row>
                    <xdr:rowOff>142875</xdr:rowOff>
                  </to>
                </anchor>
              </controlPr>
            </control>
          </mc:Choice>
        </mc:AlternateContent>
        <mc:AlternateContent xmlns:mc="http://schemas.openxmlformats.org/markup-compatibility/2006">
          <mc:Choice Requires="x14">
            <control shapeId="61443" r:id="rId6" name="Option Button 3">
              <controlPr defaultSize="0" autoFill="0" autoLine="0" autoPict="0">
                <anchor moveWithCells="1">
                  <from>
                    <xdr:col>9</xdr:col>
                    <xdr:colOff>866775</xdr:colOff>
                    <xdr:row>1</xdr:row>
                    <xdr:rowOff>114300</xdr:rowOff>
                  </from>
                  <to>
                    <xdr:col>10</xdr:col>
                    <xdr:colOff>371475</xdr:colOff>
                    <xdr:row>2</xdr:row>
                    <xdr:rowOff>152400</xdr:rowOff>
                  </to>
                </anchor>
              </controlPr>
            </control>
          </mc:Choice>
        </mc:AlternateContent>
        <mc:AlternateContent xmlns:mc="http://schemas.openxmlformats.org/markup-compatibility/2006">
          <mc:Choice Requires="x14">
            <control shapeId="61444" r:id="rId7" name="Group Box 4">
              <controlPr defaultSize="0" autoFill="0" autoPict="0">
                <anchor moveWithCells="1">
                  <from>
                    <xdr:col>18</xdr:col>
                    <xdr:colOff>66675</xdr:colOff>
                    <xdr:row>0</xdr:row>
                    <xdr:rowOff>152400</xdr:rowOff>
                  </from>
                  <to>
                    <xdr:col>22</xdr:col>
                    <xdr:colOff>1190625</xdr:colOff>
                    <xdr:row>3</xdr:row>
                    <xdr:rowOff>47625</xdr:rowOff>
                  </to>
                </anchor>
              </controlPr>
            </control>
          </mc:Choice>
        </mc:AlternateContent>
        <mc:AlternateContent xmlns:mc="http://schemas.openxmlformats.org/markup-compatibility/2006">
          <mc:Choice Requires="x14">
            <control shapeId="61445" r:id="rId8" name="Option Button 5">
              <controlPr defaultSize="0" autoFill="0" autoLine="0" autoPict="0">
                <anchor moveWithCells="1">
                  <from>
                    <xdr:col>18</xdr:col>
                    <xdr:colOff>133350</xdr:colOff>
                    <xdr:row>1</xdr:row>
                    <xdr:rowOff>76200</xdr:rowOff>
                  </from>
                  <to>
                    <xdr:col>18</xdr:col>
                    <xdr:colOff>1000125</xdr:colOff>
                    <xdr:row>2</xdr:row>
                    <xdr:rowOff>114300</xdr:rowOff>
                  </to>
                </anchor>
              </controlPr>
            </control>
          </mc:Choice>
        </mc:AlternateContent>
        <mc:AlternateContent xmlns:mc="http://schemas.openxmlformats.org/markup-compatibility/2006">
          <mc:Choice Requires="x14">
            <control shapeId="61446" r:id="rId9" name="Option Button 6">
              <controlPr defaultSize="0" autoFill="0" autoLine="0" autoPict="0">
                <anchor moveWithCells="1">
                  <from>
                    <xdr:col>18</xdr:col>
                    <xdr:colOff>1114425</xdr:colOff>
                    <xdr:row>1</xdr:row>
                    <xdr:rowOff>76200</xdr:rowOff>
                  </from>
                  <to>
                    <xdr:col>19</xdr:col>
                    <xdr:colOff>666750</xdr:colOff>
                    <xdr:row>2</xdr:row>
                    <xdr:rowOff>114300</xdr:rowOff>
                  </to>
                </anchor>
              </controlPr>
            </control>
          </mc:Choice>
        </mc:AlternateContent>
        <mc:AlternateContent xmlns:mc="http://schemas.openxmlformats.org/markup-compatibility/2006">
          <mc:Choice Requires="x14">
            <control shapeId="61447" r:id="rId10" name="Option Button 7">
              <controlPr defaultSize="0" autoFill="0" autoLine="0" autoPict="0">
                <anchor moveWithCells="1">
                  <from>
                    <xdr:col>20</xdr:col>
                    <xdr:colOff>57150</xdr:colOff>
                    <xdr:row>1</xdr:row>
                    <xdr:rowOff>76200</xdr:rowOff>
                  </from>
                  <to>
                    <xdr:col>21</xdr:col>
                    <xdr:colOff>238125</xdr:colOff>
                    <xdr:row>2</xdr:row>
                    <xdr:rowOff>114300</xdr:rowOff>
                  </to>
                </anchor>
              </controlPr>
            </control>
          </mc:Choice>
        </mc:AlternateContent>
        <mc:AlternateContent xmlns:mc="http://schemas.openxmlformats.org/markup-compatibility/2006">
          <mc:Choice Requires="x14">
            <control shapeId="61448" r:id="rId11" name="Option Button 8">
              <controlPr defaultSize="0" autoFill="0" autoLine="0" autoPict="0">
                <anchor moveWithCells="1">
                  <from>
                    <xdr:col>21</xdr:col>
                    <xdr:colOff>390525</xdr:colOff>
                    <xdr:row>1</xdr:row>
                    <xdr:rowOff>76200</xdr:rowOff>
                  </from>
                  <to>
                    <xdr:col>22</xdr:col>
                    <xdr:colOff>114300</xdr:colOff>
                    <xdr:row>2</xdr:row>
                    <xdr:rowOff>114300</xdr:rowOff>
                  </to>
                </anchor>
              </controlPr>
            </control>
          </mc:Choice>
        </mc:AlternateContent>
        <mc:AlternateContent xmlns:mc="http://schemas.openxmlformats.org/markup-compatibility/2006">
          <mc:Choice Requires="x14">
            <control shapeId="61449" r:id="rId12" name="Option Button 9">
              <controlPr defaultSize="0" autoFill="0" autoLine="0" autoPict="0">
                <anchor moveWithCells="1">
                  <from>
                    <xdr:col>22</xdr:col>
                    <xdr:colOff>209550</xdr:colOff>
                    <xdr:row>1</xdr:row>
                    <xdr:rowOff>76200</xdr:rowOff>
                  </from>
                  <to>
                    <xdr:col>22</xdr:col>
                    <xdr:colOff>1076325</xdr:colOff>
                    <xdr:row>2</xdr:row>
                    <xdr:rowOff>114300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L34"/>
  <sheetViews>
    <sheetView showGridLines="0" workbookViewId="0">
      <selection activeCell="B8" sqref="B8"/>
    </sheetView>
  </sheetViews>
  <sheetFormatPr defaultRowHeight="13.5" x14ac:dyDescent="0.15"/>
  <cols>
    <col min="1" max="1" width="4.75" bestFit="1" customWidth="1"/>
    <col min="3" max="3" width="15.5" customWidth="1"/>
    <col min="4" max="4" width="7.875" customWidth="1"/>
    <col min="5" max="5" width="9.375" customWidth="1"/>
    <col min="6" max="7" width="11.5" customWidth="1"/>
    <col min="8" max="8" width="4.75" customWidth="1"/>
    <col min="9" max="9" width="12.375" customWidth="1"/>
    <col min="10" max="12" width="14.25" customWidth="1"/>
    <col min="13" max="13" width="7.5" customWidth="1"/>
    <col min="14" max="14" width="10.125" bestFit="1" customWidth="1"/>
    <col min="15" max="15" width="11" bestFit="1" customWidth="1"/>
    <col min="16" max="16" width="10.125" bestFit="1" customWidth="1"/>
    <col min="17" max="17" width="12.75" customWidth="1"/>
    <col min="19" max="19" width="17.25" customWidth="1"/>
    <col min="20" max="20" width="10.125" bestFit="1" customWidth="1"/>
    <col min="22" max="22" width="15" customWidth="1"/>
    <col min="23" max="23" width="28.375" customWidth="1"/>
    <col min="25" max="26" width="21.875" customWidth="1"/>
    <col min="30" max="30" width="11.625" bestFit="1" customWidth="1"/>
    <col min="31" max="31" width="16.125" bestFit="1" customWidth="1"/>
    <col min="33" max="33" width="10.5" bestFit="1" customWidth="1"/>
    <col min="35" max="35" width="9.75" bestFit="1" customWidth="1"/>
    <col min="38" max="38" width="12.5" bestFit="1" customWidth="1"/>
  </cols>
  <sheetData>
    <row r="1" spans="1:38" ht="27" x14ac:dyDescent="0.15">
      <c r="A1" s="297" t="s">
        <v>553</v>
      </c>
      <c r="B1" s="297"/>
      <c r="C1" s="297"/>
      <c r="D1" s="297"/>
      <c r="E1" s="297"/>
      <c r="F1" s="297"/>
      <c r="G1" s="297"/>
      <c r="H1" s="297"/>
      <c r="I1" s="297"/>
    </row>
    <row r="2" spans="1:38" x14ac:dyDescent="0.15">
      <c r="A2" s="101" t="s">
        <v>517</v>
      </c>
      <c r="P2" s="293" t="s">
        <v>531</v>
      </c>
      <c r="Q2" s="293"/>
    </row>
    <row r="3" spans="1:38" ht="20.25" customHeight="1" x14ac:dyDescent="0.15">
      <c r="A3" s="286" t="s">
        <v>518</v>
      </c>
      <c r="B3" s="286"/>
      <c r="C3" s="183" t="str">
        <f>기본입력사항!$B$3</f>
        <v>조세실</v>
      </c>
      <c r="D3" s="208" t="s">
        <v>519</v>
      </c>
      <c r="E3" s="307" t="str">
        <f>기본입력사항!$D$3</f>
        <v>주황규</v>
      </c>
      <c r="F3" s="307"/>
      <c r="G3" s="208" t="s">
        <v>520</v>
      </c>
      <c r="H3" s="308">
        <f>G8</f>
        <v>44377</v>
      </c>
      <c r="I3" s="308"/>
      <c r="N3" s="159">
        <v>1</v>
      </c>
      <c r="P3" s="181">
        <f>IF(10-MOD(MID(C4,1,1)*1+MID(C4,2,1)*3+MID(C4,3,1)*7+MID(C4,4,1)*1+MID(C4,5,1)*3+MID(C4,6,1)*7+MID(C4,7,1)*1+MID(C4,8,1)*3+INT((MID(C4,9,1)*5)/10)+MOD(MID(C4,9,1)*5,10),10)=10,0,10-MOD(MID(C4,1,1)*1+MID(C4,2,1)*3+MID(C4,3,1)*7+MID(C4,4,1)*1+MID(C4,5,1)*3+MID(C4,6,1)*7+MID(C4,7,1)*1+MID(C4,8,1)*3+INT((MID(C4,9,1)*5)/10)+MOD(MID(C4,9,1)*5,10),10))</f>
        <v>7</v>
      </c>
      <c r="Q3" s="203" t="str">
        <f>IF(INT(MID(C4,10,1))=P3,"OK","사업자오류")</f>
        <v>OK</v>
      </c>
      <c r="R3" s="181">
        <v>1</v>
      </c>
    </row>
    <row r="4" spans="1:38" ht="20.25" customHeight="1" x14ac:dyDescent="0.15">
      <c r="A4" s="284" t="s">
        <v>112</v>
      </c>
      <c r="B4" s="303"/>
      <c r="C4" s="182">
        <f>기본입력사항!$B$4</f>
        <v>3128512347</v>
      </c>
      <c r="D4" s="186" t="s">
        <v>530</v>
      </c>
      <c r="E4" s="304" t="str">
        <f>기본입력사항!$D$4</f>
        <v>충남 천안시 서북구 오성로 103,6층 두정동 청풍프라자</v>
      </c>
      <c r="F4" s="305"/>
      <c r="G4" s="305"/>
      <c r="H4" s="305"/>
      <c r="I4" s="305"/>
      <c r="J4" s="305"/>
      <c r="K4" s="305"/>
      <c r="L4" s="305"/>
      <c r="M4" s="306"/>
    </row>
    <row r="5" spans="1:38" x14ac:dyDescent="0.15">
      <c r="I5" s="238" t="s">
        <v>601</v>
      </c>
    </row>
    <row r="6" spans="1:38" ht="18" customHeight="1" x14ac:dyDescent="0.15">
      <c r="A6" s="286" t="s">
        <v>509</v>
      </c>
      <c r="B6" s="286" t="s">
        <v>510</v>
      </c>
      <c r="C6" s="286" t="s">
        <v>76</v>
      </c>
      <c r="D6" s="286" t="s">
        <v>213</v>
      </c>
      <c r="E6" s="286"/>
      <c r="F6" s="282" t="s">
        <v>516</v>
      </c>
      <c r="G6" s="282" t="s">
        <v>515</v>
      </c>
      <c r="H6" s="282" t="s">
        <v>528</v>
      </c>
      <c r="I6" s="286" t="s">
        <v>399</v>
      </c>
      <c r="J6" s="296" t="s">
        <v>527</v>
      </c>
      <c r="K6" s="209" t="s">
        <v>565</v>
      </c>
      <c r="L6" s="301" t="s">
        <v>566</v>
      </c>
      <c r="M6" s="208" t="s">
        <v>512</v>
      </c>
      <c r="N6" s="286" t="s">
        <v>404</v>
      </c>
      <c r="O6" s="286" t="s">
        <v>405</v>
      </c>
      <c r="P6" s="286" t="s">
        <v>513</v>
      </c>
      <c r="Q6" s="286" t="s">
        <v>514</v>
      </c>
      <c r="S6" s="292" t="s">
        <v>521</v>
      </c>
      <c r="T6" s="298" t="s">
        <v>406</v>
      </c>
      <c r="V6" s="204" t="s">
        <v>554</v>
      </c>
      <c r="W6" s="204" t="s">
        <v>554</v>
      </c>
      <c r="X6" s="279" t="s">
        <v>526</v>
      </c>
      <c r="Y6" s="280" t="s">
        <v>508</v>
      </c>
      <c r="AA6" s="170" t="s">
        <v>507</v>
      </c>
      <c r="AB6" s="170"/>
      <c r="AC6" s="170"/>
      <c r="AD6" s="170"/>
      <c r="AE6" s="170"/>
      <c r="AF6" s="170"/>
      <c r="AG6" s="170"/>
      <c r="AH6" s="170"/>
      <c r="AI6" s="170"/>
      <c r="AJ6" s="170"/>
      <c r="AK6" s="170"/>
      <c r="AL6" s="170"/>
    </row>
    <row r="7" spans="1:38" s="175" customFormat="1" ht="18" customHeight="1" x14ac:dyDescent="0.15">
      <c r="A7" s="286"/>
      <c r="B7" s="286"/>
      <c r="C7" s="286"/>
      <c r="D7" s="208" t="s">
        <v>567</v>
      </c>
      <c r="E7" s="208" t="s">
        <v>511</v>
      </c>
      <c r="F7" s="283"/>
      <c r="G7" s="283"/>
      <c r="H7" s="283"/>
      <c r="I7" s="286"/>
      <c r="J7" s="286"/>
      <c r="K7" s="214">
        <v>0.6</v>
      </c>
      <c r="L7" s="302"/>
      <c r="M7" s="179">
        <v>0.2</v>
      </c>
      <c r="N7" s="286"/>
      <c r="O7" s="286"/>
      <c r="P7" s="286"/>
      <c r="Q7" s="286"/>
      <c r="S7" s="293"/>
      <c r="T7" s="299"/>
      <c r="V7" s="205" t="s">
        <v>525</v>
      </c>
      <c r="W7" s="205" t="s">
        <v>524</v>
      </c>
      <c r="X7" s="280"/>
      <c r="Y7" s="280"/>
      <c r="Z7"/>
      <c r="AA7" s="171" t="s">
        <v>448</v>
      </c>
      <c r="AB7" s="171" t="s">
        <v>449</v>
      </c>
      <c r="AC7" s="171" t="s">
        <v>450</v>
      </c>
      <c r="AD7" s="171" t="s">
        <v>451</v>
      </c>
      <c r="AE7" s="171" t="s">
        <v>452</v>
      </c>
      <c r="AF7" s="171" t="s">
        <v>453</v>
      </c>
      <c r="AG7" s="171" t="s">
        <v>454</v>
      </c>
      <c r="AH7" s="171" t="s">
        <v>455</v>
      </c>
      <c r="AI7" s="171" t="s">
        <v>456</v>
      </c>
      <c r="AJ7" s="171" t="s">
        <v>457</v>
      </c>
      <c r="AK7" s="171" t="s">
        <v>458</v>
      </c>
      <c r="AL7" s="171" t="s">
        <v>459</v>
      </c>
    </row>
    <row r="8" spans="1:38" ht="23.25" customHeight="1" x14ac:dyDescent="0.15">
      <c r="A8" s="206">
        <v>1</v>
      </c>
      <c r="B8" s="183"/>
      <c r="C8" s="184"/>
      <c r="D8" s="183">
        <v>76</v>
      </c>
      <c r="E8" s="198" t="str">
        <f t="shared" ref="E8:E27" si="0">IF(D8="","",VLOOKUP(D8,종목,2))</f>
        <v>계약의 위약 또는 해약으로 인하여 받는 위약금과 배상금 중 주택입주지체상금(이하 "주택입주지체상금"이라고 함)</v>
      </c>
      <c r="F8" s="188">
        <v>44348</v>
      </c>
      <c r="G8" s="189">
        <f>IF(F8="","",CHOOSE(R3,EOMONTH(F8,0),EOMONTH(F8,0)+5,EOMONTH(F8,0)+10,EOMONTH(F8,0)+15,EOMONTH(F8,0)+20))</f>
        <v>44377</v>
      </c>
      <c r="H8" s="199" t="str">
        <f>TEXT(G8,"aaa")</f>
        <v>수</v>
      </c>
      <c r="I8" s="191"/>
      <c r="J8" s="192">
        <f t="shared" ref="J8:J27" si="1">IF(OR($N$3=1,I8&lt;=250000),I8,TRUNC(I8/91.2%,-1))</f>
        <v>0</v>
      </c>
      <c r="K8" s="192">
        <f>J8*$K$7</f>
        <v>0</v>
      </c>
      <c r="L8" s="192">
        <f>J8-K8</f>
        <v>0</v>
      </c>
      <c r="M8" s="193">
        <f>IF(L8&lt;=50000,0%,$M$7)</f>
        <v>0</v>
      </c>
      <c r="N8" s="194">
        <f>IF(J8&gt;250000,TRUNC(L8*M8,-1),0)</f>
        <v>0</v>
      </c>
      <c r="O8" s="194">
        <f>TRUNC(N8*10%,-1)</f>
        <v>0</v>
      </c>
      <c r="P8" s="195">
        <f>SUM(N8:O8)</f>
        <v>0</v>
      </c>
      <c r="Q8" s="195">
        <f>J8-P8</f>
        <v>0</v>
      </c>
      <c r="S8" s="178">
        <f t="shared" ref="S8:S27" si="2">IF($N$3=2,J8-(Q8-I8),0)</f>
        <v>0</v>
      </c>
      <c r="T8" s="217">
        <f t="shared" ref="T8:T27" si="3">IF($N$3=2,S8-J8,0)</f>
        <v>0</v>
      </c>
      <c r="V8" s="123"/>
      <c r="W8" s="123"/>
      <c r="X8" s="123"/>
      <c r="Y8" s="123"/>
      <c r="AA8" s="172" t="e">
        <f>IF(LEN(CLEAN(C8))=10,IF(AND(VALUE(MID(C8,4,1))&gt;=1,VALUE(MID(C8,4,1))&lt;=4),MOD(11-MOD(0*2+0*3+0*4+MID(C8,1,1)*5+MID(C8,2,1)*6+MID(C8,3,1)*7+MID(C8,4,1)*8+MID(C8,5,1)*9+MID(C8,6,1)*2+MID(C8,7,1)*3+MID(C8,8,1)*4+MID(C8,9,1)*5,11),10),IF(AND(VALUE(MID(C8,4,1))&gt;=5,VALUE(MID(C8,4,1))&lt;=8),MOD(11-MOD(0*2+0*3+0*4+MID(C8,1,1)*5+MID(C8,2,1)*6+MID(C8,3,1)*7+MID(C8,4,1)*8+MID(C8,5,1)*9+MID(C8,6,1)*2+MID(C8,7,1)*3+MID(C8,8,1)*4+MID(C8,9,1)*5,11),10),"오류")),IF(LEN(CLEAN(C8))=11,IF(AND(VALUE(MID(C8,5,1))&gt;=1,VALUE(MID(C8,5,1))&lt;=4),MOD(11-MOD(0*2+0*3+MID(C8,1,1)*4+MID(C8,2,1)*5+MID(C8,3,1)*6+MID(C8,4,1)*7+MID(C8,5,1)*8+MID(C8,6,1)*9+MID(C8,7,1)*2+MID(C8,8,1)*3+MID(C8,9,1)*4+MID(C8,10,1)*5,11),10),IF(AND(VALUE(MID(C8,5,1))&gt;=5,VALUE(MID(C8,5,1))&lt;=8),MOD(11-MOD(0*2+0*3+MID(C8,1,1)*4+MID(C8,2,1)*5+MID(C8,3,1)*6+MID(C8,4,1)*7+MID(C8,5,1)*8+MID(C8,6,1)*9+MID(C8,7,1)*2+MID(C8,8,1)*3+MID(C8,9,1)*4+MID(C8,10,1)*5,11),10),"오류")),IF(LEN(CLEAN(C8))=12,IF(AND(VALUE(MID(C8,6,1))&gt;=1,VALUE(MID(C8,6,1))&lt;=4),MOD(11-MOD(0*2+MID(C8,1,1)*3+MID(C8,2,1)*4+MID(C8,3,1)*5+MID(C8,4,1)*6+MID(C8,5,1)*7+MID(C8,6,1)*8+MID(C8,7,1)*9+MID(C8,8,1)*2+MID(C8,9,1)*3+MID(C8,10,1)*4+MID(C8,11,1)*5,11),10),IF(AND(VALUE(MID(C8,7,1))&gt;=5,VALUE(MID(C8,7,1))&lt;=8),MOD(11-MOD(0*2+MID(C8,1,1)*3+MID(C8,2,1)*4+MID(C8,3,1)*5+MID(C8,4,1)*6+MID(C8,5,1)*7+MID(C8,6,1)*8+MID(C8,7,1)*9+MID(C8,8,1)*2+MID(C8,9,1)*3+MID(C8,10,1)*4+MID(C8,11,1)*5,11),10),"오류")),IF(AND(VALUE(MID(C8,7,1))&gt;=1,VALUE(MID(C8,7,1))&lt;=4),MOD(11-MOD(MID(C8,1,1)*2+MID(C8,2,1)*3+MID(C8,3,1)*4+MID(C8,4,1)*5+MID(C8,5,1)*6+MID(C8,6,1)*7+MID(C8,7,1)*8+MID(C8,8,1)*9+MID(C8,9,1)*2+MID(C8,10,1)*3+MID(C8,11,1)*4+MID(C8,12,1)*5,11),10),IF(AND(VALUE(MID(C8,7,1))&gt;=5,VALUE(MID(C8,7,1))&lt;=8),IF(LEN(CLEAN(C8))=12,MOD(MOD(11-MOD(0*2+MID(C8,1,1)*3+MID(C8,2,1)*4+MID(C8,3,1)*5+MID(C8,4,1)*6+MID(C8,5,1)*7+MID(C8,6,1)*8+MID(C8,7,1)*9+MID(C8,8,1)*2+MID(C8,9,1)*3+MID(C8,10,1)*4+MID(C8,11,1)*5,11),10)+2,10),MOD(MOD(11-MOD(MID(C8,1,1)*2+MID(C8,2,1)*3+MID(C8,3,1)*4+MID(C8,4,1)*5+MID(C8,5,1)*6+MID(C8,6,1)*7+MID(C8,7,1)*8+MID(C8,8,1)*9+MID(C8,9,1)*2+MID(C8,10,1)*3+MID(C8,11,1)*4+MID(C8,12,1)*5,11),10)+2,10)))))))</f>
        <v>#VALUE!</v>
      </c>
      <c r="AB8" s="172" t="e">
        <f>IF(INT(RIGHT(C8,1))=AA8,"OK","주민오류")</f>
        <v>#VALUE!</v>
      </c>
      <c r="AC8" s="173" t="e">
        <f ca="1">DATEDIF(IF(OR(MID(C8,LEN(CLEAN(C8))-6,1)&lt;="2",MID(C8,LEN(CLEAN(C8))-6,1)="5",MID(C8,LEN(CLEAN(C8))-6,1)="6"),DATE(MID(C8,1,2),MID(C8,3,2),MID(C8,5,2)),CHOOSE(14-LEN(CLEAN(C8)), DATE(MID(C8,1,2)+100,MID(C8,3,2),MID(C8,5,2)), DATE(MID(C8,1,1)+100,MID(C8,2,2),MID(C8,4,2)),DATE(2000,MID(C8,1,2),MID(C8,3,2)),DATE(2000,MID(C8,1,1),MID(C8,2,2)))),TODAY(),"y")</f>
        <v>#VALUE!</v>
      </c>
      <c r="AD8" s="174">
        <f ca="1">TODAY()</f>
        <v>44387</v>
      </c>
      <c r="AE8" s="173" t="e">
        <f ca="1">DATEDIF(IF(OR(MID(C8,LEN(CLEAN(C8))-6,1)&lt;="2",MID(C8,LEN(CLEAN(C8))-6,1)="5",MID(C8,LEN(CLEAN(C8))-6,1)="6"),DATE(MID(C8,1,2),MID(C8,3,2),MID(C8,5,2)),CHOOSE(14-LEN(CLEAN(C8)), DATE(MID(C8,1,2)+100,MID(C8,3,2),MID(C8,5,2)), DATE(MID(C8,1,1)+100,MID(C8,2,2),MID(C8,4,2)),DATE(2000,MID(C8,1,2),MID(C8,3,2)),DATE(2000,MID(C8,1,1),MID(C8,2,2)))),AD8,"y")</f>
        <v>#VALUE!</v>
      </c>
      <c r="AF8" s="172" t="e">
        <f>CHOOSE(14-LEN(CLEAN(C8)),CHOOSE(MID(C8,7,1),"남","여","남","여","남","여","남","여","남","여"),CHOOSE(MID(C8,6,1),"남","여","남","여","남","여","남","여","남","여"),CHOOSE(MID(C8,5,1),"남","여","남","여","남","여","남","여","남","여"),CHOOSE(MID(C8,4,1),"남","여","남","여","남","여","남","여","남","여"),CHOOSE(MID(C8,3,1),"남","여","남","여","남","여","남","여","남","여"))</f>
        <v>#VALUE!</v>
      </c>
      <c r="AG8" s="172" t="e">
        <f>CHOOSE(14-LEN(CLEAN(C8)),MID(C8,7,1),MID(C8,6,1),MID(C8,5,1),MID(C8,4,1))</f>
        <v>#VALUE!</v>
      </c>
      <c r="AH8" s="172" t="e">
        <f>CHOOSE(AG8,"내국인","내국인","내국인","내국인","외국인","외국인","외국인","외국인")</f>
        <v>#VALUE!</v>
      </c>
      <c r="AI8" s="172" t="e">
        <f>IF(AH8="외국인","고용허가체크","")</f>
        <v>#VALUE!</v>
      </c>
      <c r="AJ8" s="172" t="e">
        <f>IF(LEN(CLEAN(C8))=12,MOD(MID(C8,7,1)*10+MID(C8,8,1),2),MOD(MID(C8,8,1)*10+MID(C8,9,1),2))</f>
        <v>#VALUE!</v>
      </c>
      <c r="AK8" s="172" t="e">
        <f>IF(AJ8=0,"OK","")</f>
        <v>#VALUE!</v>
      </c>
      <c r="AL8" s="172">
        <f>LEN(CLEAN(C8))</f>
        <v>0</v>
      </c>
    </row>
    <row r="9" spans="1:38" ht="23.25" customHeight="1" x14ac:dyDescent="0.15">
      <c r="A9" s="206">
        <f>A8+1</f>
        <v>2</v>
      </c>
      <c r="B9" s="183"/>
      <c r="C9" s="184"/>
      <c r="D9" s="200" t="str">
        <f>IF(B9="","",$D$8)</f>
        <v/>
      </c>
      <c r="E9" s="198" t="str">
        <f t="shared" si="0"/>
        <v/>
      </c>
      <c r="F9" s="211" t="str">
        <f>IF(B9="","",$F$8)</f>
        <v/>
      </c>
      <c r="G9" s="190" t="str">
        <f>IF(B9="","",$G$8)</f>
        <v/>
      </c>
      <c r="H9" s="199" t="str">
        <f t="shared" ref="H9:H27" si="4">TEXT(G9,"aaa")</f>
        <v/>
      </c>
      <c r="I9" s="191"/>
      <c r="J9" s="192">
        <f t="shared" si="1"/>
        <v>0</v>
      </c>
      <c r="K9" s="192">
        <f t="shared" ref="K9:K27" si="5">J9*$K$7</f>
        <v>0</v>
      </c>
      <c r="L9" s="192">
        <f t="shared" ref="L9:L28" si="6">J9-K9</f>
        <v>0</v>
      </c>
      <c r="M9" s="193">
        <f t="shared" ref="M9:M27" si="7">IF(L9&lt;=50000,0%,$M$7)</f>
        <v>0</v>
      </c>
      <c r="N9" s="194">
        <f t="shared" ref="N9:N27" si="8">IF(J9&gt;250000,TRUNC(L9*M9,-1),0)</f>
        <v>0</v>
      </c>
      <c r="O9" s="194">
        <f t="shared" ref="O9:O27" si="9">TRUNC(N9*10%,-1)</f>
        <v>0</v>
      </c>
      <c r="P9" s="195">
        <f t="shared" ref="P9:P27" si="10">SUM(N9:O9)</f>
        <v>0</v>
      </c>
      <c r="Q9" s="195">
        <f t="shared" ref="Q9:Q27" si="11">J9-P9</f>
        <v>0</v>
      </c>
      <c r="S9" s="178">
        <f t="shared" si="2"/>
        <v>0</v>
      </c>
      <c r="T9" s="217">
        <f t="shared" si="3"/>
        <v>0</v>
      </c>
      <c r="V9" s="123"/>
      <c r="W9" s="123"/>
      <c r="X9" s="123"/>
      <c r="Y9" s="123"/>
      <c r="AA9" s="172" t="e">
        <f t="shared" ref="AA9:AA27" si="12">IF(LEN(CLEAN(C9))=10,IF(AND(VALUE(MID(C9,4,1))&gt;=1,VALUE(MID(C9,4,1))&lt;=4),MOD(11-MOD(0*2+0*3+0*4+MID(C9,1,1)*5+MID(C9,2,1)*6+MID(C9,3,1)*7+MID(C9,4,1)*8+MID(C9,5,1)*9+MID(C9,6,1)*2+MID(C9,7,1)*3+MID(C9,8,1)*4+MID(C9,9,1)*5,11),10),IF(AND(VALUE(MID(C9,4,1))&gt;=5,VALUE(MID(C9,4,1))&lt;=8),MOD(11-MOD(0*2+0*3+0*4+MID(C9,1,1)*5+MID(C9,2,1)*6+MID(C9,3,1)*7+MID(C9,4,1)*8+MID(C9,5,1)*9+MID(C9,6,1)*2+MID(C9,7,1)*3+MID(C9,8,1)*4+MID(C9,9,1)*5,11),10),"오류")),IF(LEN(CLEAN(C9))=11,IF(AND(VALUE(MID(C9,5,1))&gt;=1,VALUE(MID(C9,5,1))&lt;=4),MOD(11-MOD(0*2+0*3+MID(C9,1,1)*4+MID(C9,2,1)*5+MID(C9,3,1)*6+MID(C9,4,1)*7+MID(C9,5,1)*8+MID(C9,6,1)*9+MID(C9,7,1)*2+MID(C9,8,1)*3+MID(C9,9,1)*4+MID(C9,10,1)*5,11),10),IF(AND(VALUE(MID(C9,5,1))&gt;=5,VALUE(MID(C9,5,1))&lt;=8),MOD(11-MOD(0*2+0*3+MID(C9,1,1)*4+MID(C9,2,1)*5+MID(C9,3,1)*6+MID(C9,4,1)*7+MID(C9,5,1)*8+MID(C9,6,1)*9+MID(C9,7,1)*2+MID(C9,8,1)*3+MID(C9,9,1)*4+MID(C9,10,1)*5,11),10),"오류")),IF(LEN(CLEAN(C9))=12,IF(AND(VALUE(MID(C9,6,1))&gt;=1,VALUE(MID(C9,6,1))&lt;=4),MOD(11-MOD(0*2+MID(C9,1,1)*3+MID(C9,2,1)*4+MID(C9,3,1)*5+MID(C9,4,1)*6+MID(C9,5,1)*7+MID(C9,6,1)*8+MID(C9,7,1)*9+MID(C9,8,1)*2+MID(C9,9,1)*3+MID(C9,10,1)*4+MID(C9,11,1)*5,11),10),IF(AND(VALUE(MID(C9,7,1))&gt;=5,VALUE(MID(C9,7,1))&lt;=8),MOD(11-MOD(0*2+MID(C9,1,1)*3+MID(C9,2,1)*4+MID(C9,3,1)*5+MID(C9,4,1)*6+MID(C9,5,1)*7+MID(C9,6,1)*8+MID(C9,7,1)*9+MID(C9,8,1)*2+MID(C9,9,1)*3+MID(C9,10,1)*4+MID(C9,11,1)*5,11),10),"오류")),IF(AND(VALUE(MID(C9,7,1))&gt;=1,VALUE(MID(C9,7,1))&lt;=4),MOD(11-MOD(MID(C9,1,1)*2+MID(C9,2,1)*3+MID(C9,3,1)*4+MID(C9,4,1)*5+MID(C9,5,1)*6+MID(C9,6,1)*7+MID(C9,7,1)*8+MID(C9,8,1)*9+MID(C9,9,1)*2+MID(C9,10,1)*3+MID(C9,11,1)*4+MID(C9,12,1)*5,11),10),IF(AND(VALUE(MID(C9,7,1))&gt;=5,VALUE(MID(C9,7,1))&lt;=8),IF(LEN(CLEAN(C9))=12,MOD(MOD(11-MOD(0*2+MID(C9,1,1)*3+MID(C9,2,1)*4+MID(C9,3,1)*5+MID(C9,4,1)*6+MID(C9,5,1)*7+MID(C9,6,1)*8+MID(C9,7,1)*9+MID(C9,8,1)*2+MID(C9,9,1)*3+MID(C9,10,1)*4+MID(C9,11,1)*5,11),10)+2,10),MOD(MOD(11-MOD(MID(C9,1,1)*2+MID(C9,2,1)*3+MID(C9,3,1)*4+MID(C9,4,1)*5+MID(C9,5,1)*6+MID(C9,6,1)*7+MID(C9,7,1)*8+MID(C9,8,1)*9+MID(C9,9,1)*2+MID(C9,10,1)*3+MID(C9,11,1)*4+MID(C9,12,1)*5,11),10)+2,10)))))))</f>
        <v>#VALUE!</v>
      </c>
      <c r="AB9" s="172" t="e">
        <f t="shared" ref="AB9:AB27" si="13">IF(INT(RIGHT(C9,1))=AA9,"OK","주민오류")</f>
        <v>#VALUE!</v>
      </c>
      <c r="AC9" s="173" t="e">
        <f t="shared" ref="AC9:AC27" ca="1" si="14">DATEDIF(IF(OR(MID(C9,LEN(CLEAN(C9))-6,1)&lt;="2",MID(C9,LEN(CLEAN(C9))-6,1)="5",MID(C9,LEN(CLEAN(C9))-6,1)="6"),DATE(MID(C9,1,2),MID(C9,3,2),MID(C9,5,2)),CHOOSE(14-LEN(CLEAN(C9)), DATE(MID(C9,1,2)+100,MID(C9,3,2),MID(C9,5,2)), DATE(MID(C9,1,1)+100,MID(C9,2,2),MID(C9,4,2)),DATE(2000,MID(C9,1,2),MID(C9,3,2)),DATE(2000,MID(C9,1,1),MID(C9,2,2)))),TODAY(),"y")</f>
        <v>#VALUE!</v>
      </c>
      <c r="AD9" s="174">
        <f t="shared" ref="AD9:AD27" ca="1" si="15">TODAY()</f>
        <v>44387</v>
      </c>
      <c r="AE9" s="173" t="e">
        <f t="shared" ref="AE9:AE27" ca="1" si="16">DATEDIF(IF(OR(MID(C9,LEN(CLEAN(C9))-6,1)&lt;="2",MID(C9,LEN(CLEAN(C9))-6,1)="5",MID(C9,LEN(CLEAN(C9))-6,1)="6"),DATE(MID(C9,1,2),MID(C9,3,2),MID(C9,5,2)),CHOOSE(14-LEN(CLEAN(C9)), DATE(MID(C9,1,2)+100,MID(C9,3,2),MID(C9,5,2)), DATE(MID(C9,1,1)+100,MID(C9,2,2),MID(C9,4,2)),DATE(2000,MID(C9,1,2),MID(C9,3,2)),DATE(2000,MID(C9,1,1),MID(C9,2,2)))),AD9,"y")</f>
        <v>#VALUE!</v>
      </c>
      <c r="AF9" s="172" t="e">
        <f t="shared" ref="AF9:AF27" si="17">CHOOSE(14-LEN(CLEAN(C9)),CHOOSE(MID(C9,7,1),"남","여","남","여","남","여","남","여","남","여"),CHOOSE(MID(C9,6,1),"남","여","남","여","남","여","남","여","남","여"),CHOOSE(MID(C9,5,1),"남","여","남","여","남","여","남","여","남","여"),CHOOSE(MID(C9,4,1),"남","여","남","여","남","여","남","여","남","여"),CHOOSE(MID(C9,3,1),"남","여","남","여","남","여","남","여","남","여"))</f>
        <v>#VALUE!</v>
      </c>
      <c r="AG9" s="172" t="e">
        <f t="shared" ref="AG9:AG27" si="18">CHOOSE(14-LEN(CLEAN(C9)),MID(C9,7,1),MID(C9,6,1),MID(C9,5,1),MID(C9,4,1))</f>
        <v>#VALUE!</v>
      </c>
      <c r="AH9" s="172" t="e">
        <f t="shared" ref="AH9:AH27" si="19">CHOOSE(AG9,"내국인","내국인","내국인","내국인","외국인","외국인","외국인","외국인")</f>
        <v>#VALUE!</v>
      </c>
      <c r="AI9" s="172" t="e">
        <f t="shared" ref="AI9:AI27" si="20">IF(AH9="외국인","고용허가체크","")</f>
        <v>#VALUE!</v>
      </c>
      <c r="AJ9" s="172" t="e">
        <f t="shared" ref="AJ9:AJ27" si="21">IF(LEN(CLEAN(C9))=12,MOD(MID(C9,7,1)*10+MID(C9,8,1),2),MOD(MID(C9,8,1)*10+MID(C9,9,1),2))</f>
        <v>#VALUE!</v>
      </c>
      <c r="AK9" s="172" t="e">
        <f t="shared" ref="AK9:AK27" si="22">IF(AJ9=0,"OK","")</f>
        <v>#VALUE!</v>
      </c>
      <c r="AL9" s="172">
        <f t="shared" ref="AL9:AL27" si="23">LEN(CLEAN(C9))</f>
        <v>0</v>
      </c>
    </row>
    <row r="10" spans="1:38" ht="23.25" customHeight="1" x14ac:dyDescent="0.15">
      <c r="A10" s="206">
        <f t="shared" ref="A10:A27" si="24">A9+1</f>
        <v>3</v>
      </c>
      <c r="B10" s="183"/>
      <c r="C10" s="184"/>
      <c r="D10" s="200" t="str">
        <f t="shared" ref="D10:D27" si="25">IF(B10="","",$D$8)</f>
        <v/>
      </c>
      <c r="E10" s="198" t="str">
        <f t="shared" si="0"/>
        <v/>
      </c>
      <c r="F10" s="211" t="str">
        <f t="shared" ref="F10:F27" si="26">IF(B10="","",$F$8)</f>
        <v/>
      </c>
      <c r="G10" s="190" t="str">
        <f t="shared" ref="G10:G27" si="27">IF(B10="","",$G$8)</f>
        <v/>
      </c>
      <c r="H10" s="199" t="str">
        <f t="shared" si="4"/>
        <v/>
      </c>
      <c r="I10" s="191"/>
      <c r="J10" s="192">
        <f t="shared" si="1"/>
        <v>0</v>
      </c>
      <c r="K10" s="192">
        <f t="shared" si="5"/>
        <v>0</v>
      </c>
      <c r="L10" s="192">
        <f t="shared" si="6"/>
        <v>0</v>
      </c>
      <c r="M10" s="193">
        <f t="shared" si="7"/>
        <v>0</v>
      </c>
      <c r="N10" s="194">
        <f t="shared" si="8"/>
        <v>0</v>
      </c>
      <c r="O10" s="194">
        <f t="shared" si="9"/>
        <v>0</v>
      </c>
      <c r="P10" s="195">
        <f t="shared" si="10"/>
        <v>0</v>
      </c>
      <c r="Q10" s="195">
        <f t="shared" si="11"/>
        <v>0</v>
      </c>
      <c r="S10" s="178">
        <f t="shared" si="2"/>
        <v>0</v>
      </c>
      <c r="T10" s="217">
        <f t="shared" si="3"/>
        <v>0</v>
      </c>
      <c r="V10" s="123"/>
      <c r="W10" s="123"/>
      <c r="X10" s="123"/>
      <c r="Y10" s="123"/>
      <c r="AA10" s="172" t="e">
        <f t="shared" si="12"/>
        <v>#VALUE!</v>
      </c>
      <c r="AB10" s="172" t="e">
        <f t="shared" si="13"/>
        <v>#VALUE!</v>
      </c>
      <c r="AC10" s="173" t="e">
        <f t="shared" ca="1" si="14"/>
        <v>#VALUE!</v>
      </c>
      <c r="AD10" s="174">
        <f t="shared" ca="1" si="15"/>
        <v>44387</v>
      </c>
      <c r="AE10" s="173" t="e">
        <f t="shared" ca="1" si="16"/>
        <v>#VALUE!</v>
      </c>
      <c r="AF10" s="172" t="e">
        <f t="shared" si="17"/>
        <v>#VALUE!</v>
      </c>
      <c r="AG10" s="172" t="e">
        <f t="shared" si="18"/>
        <v>#VALUE!</v>
      </c>
      <c r="AH10" s="172" t="e">
        <f t="shared" si="19"/>
        <v>#VALUE!</v>
      </c>
      <c r="AI10" s="172" t="e">
        <f t="shared" si="20"/>
        <v>#VALUE!</v>
      </c>
      <c r="AJ10" s="172" t="e">
        <f t="shared" si="21"/>
        <v>#VALUE!</v>
      </c>
      <c r="AK10" s="172" t="e">
        <f t="shared" si="22"/>
        <v>#VALUE!</v>
      </c>
      <c r="AL10" s="172">
        <f t="shared" si="23"/>
        <v>0</v>
      </c>
    </row>
    <row r="11" spans="1:38" ht="23.25" customHeight="1" x14ac:dyDescent="0.15">
      <c r="A11" s="206">
        <f t="shared" si="24"/>
        <v>4</v>
      </c>
      <c r="B11" s="183"/>
      <c r="C11" s="184"/>
      <c r="D11" s="200" t="str">
        <f t="shared" si="25"/>
        <v/>
      </c>
      <c r="E11" s="198" t="str">
        <f t="shared" si="0"/>
        <v/>
      </c>
      <c r="F11" s="211" t="str">
        <f t="shared" si="26"/>
        <v/>
      </c>
      <c r="G11" s="190" t="str">
        <f t="shared" si="27"/>
        <v/>
      </c>
      <c r="H11" s="199" t="str">
        <f t="shared" si="4"/>
        <v/>
      </c>
      <c r="I11" s="191"/>
      <c r="J11" s="192">
        <f t="shared" si="1"/>
        <v>0</v>
      </c>
      <c r="K11" s="192">
        <f t="shared" si="5"/>
        <v>0</v>
      </c>
      <c r="L11" s="192">
        <f t="shared" si="6"/>
        <v>0</v>
      </c>
      <c r="M11" s="193">
        <f t="shared" si="7"/>
        <v>0</v>
      </c>
      <c r="N11" s="194">
        <f t="shared" si="8"/>
        <v>0</v>
      </c>
      <c r="O11" s="194">
        <f t="shared" si="9"/>
        <v>0</v>
      </c>
      <c r="P11" s="195">
        <f t="shared" si="10"/>
        <v>0</v>
      </c>
      <c r="Q11" s="195">
        <f t="shared" si="11"/>
        <v>0</v>
      </c>
      <c r="S11" s="178">
        <f t="shared" si="2"/>
        <v>0</v>
      </c>
      <c r="T11" s="217">
        <f t="shared" si="3"/>
        <v>0</v>
      </c>
      <c r="V11" s="123"/>
      <c r="W11" s="123"/>
      <c r="X11" s="123"/>
      <c r="Y11" s="123"/>
      <c r="AA11" s="172" t="e">
        <f t="shared" si="12"/>
        <v>#VALUE!</v>
      </c>
      <c r="AB11" s="172" t="e">
        <f t="shared" si="13"/>
        <v>#VALUE!</v>
      </c>
      <c r="AC11" s="173" t="e">
        <f t="shared" ca="1" si="14"/>
        <v>#VALUE!</v>
      </c>
      <c r="AD11" s="174">
        <f t="shared" ca="1" si="15"/>
        <v>44387</v>
      </c>
      <c r="AE11" s="173" t="e">
        <f t="shared" ca="1" si="16"/>
        <v>#VALUE!</v>
      </c>
      <c r="AF11" s="172" t="e">
        <f t="shared" si="17"/>
        <v>#VALUE!</v>
      </c>
      <c r="AG11" s="172" t="e">
        <f t="shared" si="18"/>
        <v>#VALUE!</v>
      </c>
      <c r="AH11" s="172" t="e">
        <f t="shared" si="19"/>
        <v>#VALUE!</v>
      </c>
      <c r="AI11" s="172" t="e">
        <f t="shared" si="20"/>
        <v>#VALUE!</v>
      </c>
      <c r="AJ11" s="172" t="e">
        <f t="shared" si="21"/>
        <v>#VALUE!</v>
      </c>
      <c r="AK11" s="172" t="e">
        <f t="shared" si="22"/>
        <v>#VALUE!</v>
      </c>
      <c r="AL11" s="172">
        <f t="shared" si="23"/>
        <v>0</v>
      </c>
    </row>
    <row r="12" spans="1:38" ht="23.25" customHeight="1" x14ac:dyDescent="0.15">
      <c r="A12" s="206">
        <f t="shared" si="24"/>
        <v>5</v>
      </c>
      <c r="B12" s="183"/>
      <c r="C12" s="184"/>
      <c r="D12" s="200" t="str">
        <f t="shared" si="25"/>
        <v/>
      </c>
      <c r="E12" s="198" t="str">
        <f t="shared" si="0"/>
        <v/>
      </c>
      <c r="F12" s="211" t="str">
        <f t="shared" si="26"/>
        <v/>
      </c>
      <c r="G12" s="190" t="str">
        <f t="shared" si="27"/>
        <v/>
      </c>
      <c r="H12" s="199" t="str">
        <f t="shared" si="4"/>
        <v/>
      </c>
      <c r="I12" s="191"/>
      <c r="J12" s="192">
        <f t="shared" si="1"/>
        <v>0</v>
      </c>
      <c r="K12" s="192">
        <f t="shared" si="5"/>
        <v>0</v>
      </c>
      <c r="L12" s="192">
        <f t="shared" si="6"/>
        <v>0</v>
      </c>
      <c r="M12" s="193">
        <f t="shared" si="7"/>
        <v>0</v>
      </c>
      <c r="N12" s="194">
        <f t="shared" si="8"/>
        <v>0</v>
      </c>
      <c r="O12" s="194">
        <f t="shared" si="9"/>
        <v>0</v>
      </c>
      <c r="P12" s="195">
        <f t="shared" si="10"/>
        <v>0</v>
      </c>
      <c r="Q12" s="195">
        <f t="shared" si="11"/>
        <v>0</v>
      </c>
      <c r="S12" s="178">
        <f t="shared" si="2"/>
        <v>0</v>
      </c>
      <c r="T12" s="217">
        <f t="shared" si="3"/>
        <v>0</v>
      </c>
      <c r="V12" s="123"/>
      <c r="W12" s="123"/>
      <c r="X12" s="123"/>
      <c r="Y12" s="123"/>
      <c r="AA12" s="172" t="e">
        <f t="shared" si="12"/>
        <v>#VALUE!</v>
      </c>
      <c r="AB12" s="172" t="e">
        <f t="shared" si="13"/>
        <v>#VALUE!</v>
      </c>
      <c r="AC12" s="173" t="e">
        <f t="shared" ca="1" si="14"/>
        <v>#VALUE!</v>
      </c>
      <c r="AD12" s="174">
        <f t="shared" ca="1" si="15"/>
        <v>44387</v>
      </c>
      <c r="AE12" s="173" t="e">
        <f t="shared" ca="1" si="16"/>
        <v>#VALUE!</v>
      </c>
      <c r="AF12" s="172" t="e">
        <f t="shared" si="17"/>
        <v>#VALUE!</v>
      </c>
      <c r="AG12" s="172" t="e">
        <f t="shared" si="18"/>
        <v>#VALUE!</v>
      </c>
      <c r="AH12" s="172" t="e">
        <f t="shared" si="19"/>
        <v>#VALUE!</v>
      </c>
      <c r="AI12" s="172" t="e">
        <f t="shared" si="20"/>
        <v>#VALUE!</v>
      </c>
      <c r="AJ12" s="172" t="e">
        <f t="shared" si="21"/>
        <v>#VALUE!</v>
      </c>
      <c r="AK12" s="172" t="e">
        <f t="shared" si="22"/>
        <v>#VALUE!</v>
      </c>
      <c r="AL12" s="172">
        <f t="shared" si="23"/>
        <v>0</v>
      </c>
    </row>
    <row r="13" spans="1:38" ht="23.25" customHeight="1" x14ac:dyDescent="0.15">
      <c r="A13" s="206">
        <f t="shared" si="24"/>
        <v>6</v>
      </c>
      <c r="B13" s="183"/>
      <c r="C13" s="184"/>
      <c r="D13" s="200" t="str">
        <f t="shared" si="25"/>
        <v/>
      </c>
      <c r="E13" s="198" t="str">
        <f t="shared" si="0"/>
        <v/>
      </c>
      <c r="F13" s="211" t="str">
        <f t="shared" si="26"/>
        <v/>
      </c>
      <c r="G13" s="190" t="str">
        <f t="shared" si="27"/>
        <v/>
      </c>
      <c r="H13" s="199" t="str">
        <f t="shared" si="4"/>
        <v/>
      </c>
      <c r="I13" s="191"/>
      <c r="J13" s="192">
        <f t="shared" si="1"/>
        <v>0</v>
      </c>
      <c r="K13" s="192">
        <f t="shared" si="5"/>
        <v>0</v>
      </c>
      <c r="L13" s="192">
        <f t="shared" si="6"/>
        <v>0</v>
      </c>
      <c r="M13" s="193">
        <f t="shared" si="7"/>
        <v>0</v>
      </c>
      <c r="N13" s="194">
        <f t="shared" si="8"/>
        <v>0</v>
      </c>
      <c r="O13" s="194">
        <f t="shared" si="9"/>
        <v>0</v>
      </c>
      <c r="P13" s="195">
        <f t="shared" si="10"/>
        <v>0</v>
      </c>
      <c r="Q13" s="195">
        <f t="shared" si="11"/>
        <v>0</v>
      </c>
      <c r="S13" s="178">
        <f t="shared" si="2"/>
        <v>0</v>
      </c>
      <c r="T13" s="217">
        <f t="shared" si="3"/>
        <v>0</v>
      </c>
      <c r="V13" s="123"/>
      <c r="W13" s="123"/>
      <c r="X13" s="123"/>
      <c r="Y13" s="123"/>
      <c r="AA13" s="172" t="e">
        <f t="shared" si="12"/>
        <v>#VALUE!</v>
      </c>
      <c r="AB13" s="172" t="e">
        <f t="shared" si="13"/>
        <v>#VALUE!</v>
      </c>
      <c r="AC13" s="173" t="e">
        <f t="shared" ca="1" si="14"/>
        <v>#VALUE!</v>
      </c>
      <c r="AD13" s="174">
        <f t="shared" ca="1" si="15"/>
        <v>44387</v>
      </c>
      <c r="AE13" s="173" t="e">
        <f t="shared" ca="1" si="16"/>
        <v>#VALUE!</v>
      </c>
      <c r="AF13" s="172" t="e">
        <f t="shared" si="17"/>
        <v>#VALUE!</v>
      </c>
      <c r="AG13" s="172" t="e">
        <f t="shared" si="18"/>
        <v>#VALUE!</v>
      </c>
      <c r="AH13" s="172" t="e">
        <f t="shared" si="19"/>
        <v>#VALUE!</v>
      </c>
      <c r="AI13" s="172" t="e">
        <f t="shared" si="20"/>
        <v>#VALUE!</v>
      </c>
      <c r="AJ13" s="172" t="e">
        <f t="shared" si="21"/>
        <v>#VALUE!</v>
      </c>
      <c r="AK13" s="172" t="e">
        <f t="shared" si="22"/>
        <v>#VALUE!</v>
      </c>
      <c r="AL13" s="172">
        <f t="shared" si="23"/>
        <v>0</v>
      </c>
    </row>
    <row r="14" spans="1:38" ht="23.25" customHeight="1" x14ac:dyDescent="0.15">
      <c r="A14" s="206">
        <f t="shared" si="24"/>
        <v>7</v>
      </c>
      <c r="B14" s="183"/>
      <c r="C14" s="184"/>
      <c r="D14" s="200" t="str">
        <f t="shared" si="25"/>
        <v/>
      </c>
      <c r="E14" s="198" t="str">
        <f t="shared" si="0"/>
        <v/>
      </c>
      <c r="F14" s="211" t="str">
        <f t="shared" si="26"/>
        <v/>
      </c>
      <c r="G14" s="190" t="str">
        <f t="shared" si="27"/>
        <v/>
      </c>
      <c r="H14" s="199" t="str">
        <f t="shared" si="4"/>
        <v/>
      </c>
      <c r="I14" s="191"/>
      <c r="J14" s="192">
        <f t="shared" si="1"/>
        <v>0</v>
      </c>
      <c r="K14" s="192">
        <f t="shared" si="5"/>
        <v>0</v>
      </c>
      <c r="L14" s="192">
        <f t="shared" si="6"/>
        <v>0</v>
      </c>
      <c r="M14" s="193">
        <f t="shared" si="7"/>
        <v>0</v>
      </c>
      <c r="N14" s="194">
        <f t="shared" si="8"/>
        <v>0</v>
      </c>
      <c r="O14" s="194">
        <f t="shared" si="9"/>
        <v>0</v>
      </c>
      <c r="P14" s="195">
        <f t="shared" si="10"/>
        <v>0</v>
      </c>
      <c r="Q14" s="195">
        <f t="shared" si="11"/>
        <v>0</v>
      </c>
      <c r="S14" s="178">
        <f t="shared" si="2"/>
        <v>0</v>
      </c>
      <c r="T14" s="217">
        <f t="shared" si="3"/>
        <v>0</v>
      </c>
      <c r="V14" s="123"/>
      <c r="W14" s="123"/>
      <c r="X14" s="123"/>
      <c r="Y14" s="123"/>
      <c r="AA14" s="172" t="e">
        <f t="shared" si="12"/>
        <v>#VALUE!</v>
      </c>
      <c r="AB14" s="172" t="e">
        <f t="shared" si="13"/>
        <v>#VALUE!</v>
      </c>
      <c r="AC14" s="173" t="e">
        <f t="shared" ca="1" si="14"/>
        <v>#VALUE!</v>
      </c>
      <c r="AD14" s="174">
        <f t="shared" ca="1" si="15"/>
        <v>44387</v>
      </c>
      <c r="AE14" s="173" t="e">
        <f t="shared" ca="1" si="16"/>
        <v>#VALUE!</v>
      </c>
      <c r="AF14" s="172" t="e">
        <f t="shared" si="17"/>
        <v>#VALUE!</v>
      </c>
      <c r="AG14" s="172" t="e">
        <f t="shared" si="18"/>
        <v>#VALUE!</v>
      </c>
      <c r="AH14" s="172" t="e">
        <f t="shared" si="19"/>
        <v>#VALUE!</v>
      </c>
      <c r="AI14" s="172" t="e">
        <f t="shared" si="20"/>
        <v>#VALUE!</v>
      </c>
      <c r="AJ14" s="172" t="e">
        <f t="shared" si="21"/>
        <v>#VALUE!</v>
      </c>
      <c r="AK14" s="172" t="e">
        <f t="shared" si="22"/>
        <v>#VALUE!</v>
      </c>
      <c r="AL14" s="172">
        <f t="shared" si="23"/>
        <v>0</v>
      </c>
    </row>
    <row r="15" spans="1:38" ht="23.25" customHeight="1" x14ac:dyDescent="0.15">
      <c r="A15" s="206">
        <f t="shared" si="24"/>
        <v>8</v>
      </c>
      <c r="B15" s="183"/>
      <c r="C15" s="184"/>
      <c r="D15" s="200" t="str">
        <f t="shared" si="25"/>
        <v/>
      </c>
      <c r="E15" s="198" t="str">
        <f t="shared" si="0"/>
        <v/>
      </c>
      <c r="F15" s="211" t="str">
        <f t="shared" si="26"/>
        <v/>
      </c>
      <c r="G15" s="190" t="str">
        <f t="shared" si="27"/>
        <v/>
      </c>
      <c r="H15" s="199" t="str">
        <f t="shared" si="4"/>
        <v/>
      </c>
      <c r="I15" s="191"/>
      <c r="J15" s="192">
        <f t="shared" si="1"/>
        <v>0</v>
      </c>
      <c r="K15" s="192">
        <f t="shared" si="5"/>
        <v>0</v>
      </c>
      <c r="L15" s="192">
        <f t="shared" si="6"/>
        <v>0</v>
      </c>
      <c r="M15" s="193">
        <f t="shared" si="7"/>
        <v>0</v>
      </c>
      <c r="N15" s="194">
        <f t="shared" si="8"/>
        <v>0</v>
      </c>
      <c r="O15" s="194">
        <f t="shared" si="9"/>
        <v>0</v>
      </c>
      <c r="P15" s="195">
        <f t="shared" si="10"/>
        <v>0</v>
      </c>
      <c r="Q15" s="195">
        <f t="shared" si="11"/>
        <v>0</v>
      </c>
      <c r="S15" s="178">
        <f t="shared" si="2"/>
        <v>0</v>
      </c>
      <c r="T15" s="217">
        <f t="shared" si="3"/>
        <v>0</v>
      </c>
      <c r="V15" s="123"/>
      <c r="W15" s="123"/>
      <c r="X15" s="123"/>
      <c r="Y15" s="123"/>
      <c r="AA15" s="172" t="e">
        <f t="shared" si="12"/>
        <v>#VALUE!</v>
      </c>
      <c r="AB15" s="172" t="e">
        <f t="shared" si="13"/>
        <v>#VALUE!</v>
      </c>
      <c r="AC15" s="173" t="e">
        <f t="shared" ca="1" si="14"/>
        <v>#VALUE!</v>
      </c>
      <c r="AD15" s="174">
        <f t="shared" ca="1" si="15"/>
        <v>44387</v>
      </c>
      <c r="AE15" s="173" t="e">
        <f t="shared" ca="1" si="16"/>
        <v>#VALUE!</v>
      </c>
      <c r="AF15" s="172" t="e">
        <f t="shared" si="17"/>
        <v>#VALUE!</v>
      </c>
      <c r="AG15" s="172" t="e">
        <f t="shared" si="18"/>
        <v>#VALUE!</v>
      </c>
      <c r="AH15" s="172" t="e">
        <f t="shared" si="19"/>
        <v>#VALUE!</v>
      </c>
      <c r="AI15" s="172" t="e">
        <f t="shared" si="20"/>
        <v>#VALUE!</v>
      </c>
      <c r="AJ15" s="172" t="e">
        <f t="shared" si="21"/>
        <v>#VALUE!</v>
      </c>
      <c r="AK15" s="172" t="e">
        <f t="shared" si="22"/>
        <v>#VALUE!</v>
      </c>
      <c r="AL15" s="172">
        <f t="shared" si="23"/>
        <v>0</v>
      </c>
    </row>
    <row r="16" spans="1:38" ht="23.25" customHeight="1" x14ac:dyDescent="0.15">
      <c r="A16" s="206">
        <f t="shared" si="24"/>
        <v>9</v>
      </c>
      <c r="B16" s="183"/>
      <c r="C16" s="184"/>
      <c r="D16" s="200" t="str">
        <f t="shared" si="25"/>
        <v/>
      </c>
      <c r="E16" s="198" t="str">
        <f t="shared" si="0"/>
        <v/>
      </c>
      <c r="F16" s="211" t="str">
        <f t="shared" si="26"/>
        <v/>
      </c>
      <c r="G16" s="190" t="str">
        <f t="shared" si="27"/>
        <v/>
      </c>
      <c r="H16" s="199" t="str">
        <f t="shared" si="4"/>
        <v/>
      </c>
      <c r="I16" s="191"/>
      <c r="J16" s="192">
        <f t="shared" si="1"/>
        <v>0</v>
      </c>
      <c r="K16" s="192">
        <f t="shared" si="5"/>
        <v>0</v>
      </c>
      <c r="L16" s="192">
        <f t="shared" si="6"/>
        <v>0</v>
      </c>
      <c r="M16" s="193">
        <f t="shared" si="7"/>
        <v>0</v>
      </c>
      <c r="N16" s="194">
        <f t="shared" si="8"/>
        <v>0</v>
      </c>
      <c r="O16" s="194">
        <f t="shared" si="9"/>
        <v>0</v>
      </c>
      <c r="P16" s="195">
        <f t="shared" si="10"/>
        <v>0</v>
      </c>
      <c r="Q16" s="195">
        <f t="shared" si="11"/>
        <v>0</v>
      </c>
      <c r="S16" s="178">
        <f t="shared" si="2"/>
        <v>0</v>
      </c>
      <c r="T16" s="217">
        <f t="shared" si="3"/>
        <v>0</v>
      </c>
      <c r="V16" s="123"/>
      <c r="W16" s="123"/>
      <c r="X16" s="123"/>
      <c r="Y16" s="123"/>
      <c r="AA16" s="172" t="e">
        <f t="shared" si="12"/>
        <v>#VALUE!</v>
      </c>
      <c r="AB16" s="172" t="e">
        <f t="shared" si="13"/>
        <v>#VALUE!</v>
      </c>
      <c r="AC16" s="173" t="e">
        <f t="shared" ca="1" si="14"/>
        <v>#VALUE!</v>
      </c>
      <c r="AD16" s="174">
        <f t="shared" ca="1" si="15"/>
        <v>44387</v>
      </c>
      <c r="AE16" s="173" t="e">
        <f t="shared" ca="1" si="16"/>
        <v>#VALUE!</v>
      </c>
      <c r="AF16" s="172" t="e">
        <f t="shared" si="17"/>
        <v>#VALUE!</v>
      </c>
      <c r="AG16" s="172" t="e">
        <f t="shared" si="18"/>
        <v>#VALUE!</v>
      </c>
      <c r="AH16" s="172" t="e">
        <f t="shared" si="19"/>
        <v>#VALUE!</v>
      </c>
      <c r="AI16" s="172" t="e">
        <f t="shared" si="20"/>
        <v>#VALUE!</v>
      </c>
      <c r="AJ16" s="172" t="e">
        <f t="shared" si="21"/>
        <v>#VALUE!</v>
      </c>
      <c r="AK16" s="172" t="e">
        <f t="shared" si="22"/>
        <v>#VALUE!</v>
      </c>
      <c r="AL16" s="172">
        <f t="shared" si="23"/>
        <v>0</v>
      </c>
    </row>
    <row r="17" spans="1:38" ht="23.25" customHeight="1" x14ac:dyDescent="0.15">
      <c r="A17" s="206">
        <f t="shared" si="24"/>
        <v>10</v>
      </c>
      <c r="B17" s="183"/>
      <c r="C17" s="184"/>
      <c r="D17" s="200" t="str">
        <f t="shared" si="25"/>
        <v/>
      </c>
      <c r="E17" s="198" t="str">
        <f t="shared" si="0"/>
        <v/>
      </c>
      <c r="F17" s="211" t="str">
        <f t="shared" si="26"/>
        <v/>
      </c>
      <c r="G17" s="190" t="str">
        <f t="shared" si="27"/>
        <v/>
      </c>
      <c r="H17" s="199" t="str">
        <f t="shared" si="4"/>
        <v/>
      </c>
      <c r="I17" s="191"/>
      <c r="J17" s="192">
        <f t="shared" si="1"/>
        <v>0</v>
      </c>
      <c r="K17" s="192">
        <f t="shared" si="5"/>
        <v>0</v>
      </c>
      <c r="L17" s="192">
        <f t="shared" si="6"/>
        <v>0</v>
      </c>
      <c r="M17" s="193">
        <f t="shared" si="7"/>
        <v>0</v>
      </c>
      <c r="N17" s="194">
        <f t="shared" si="8"/>
        <v>0</v>
      </c>
      <c r="O17" s="194">
        <f t="shared" si="9"/>
        <v>0</v>
      </c>
      <c r="P17" s="195">
        <f t="shared" si="10"/>
        <v>0</v>
      </c>
      <c r="Q17" s="195">
        <f t="shared" si="11"/>
        <v>0</v>
      </c>
      <c r="S17" s="178">
        <f t="shared" si="2"/>
        <v>0</v>
      </c>
      <c r="T17" s="217">
        <f t="shared" si="3"/>
        <v>0</v>
      </c>
      <c r="V17" s="123"/>
      <c r="W17" s="123"/>
      <c r="X17" s="123"/>
      <c r="Y17" s="123"/>
      <c r="AA17" s="172" t="e">
        <f t="shared" si="12"/>
        <v>#VALUE!</v>
      </c>
      <c r="AB17" s="172" t="e">
        <f t="shared" si="13"/>
        <v>#VALUE!</v>
      </c>
      <c r="AC17" s="173" t="e">
        <f t="shared" ca="1" si="14"/>
        <v>#VALUE!</v>
      </c>
      <c r="AD17" s="174">
        <f t="shared" ca="1" si="15"/>
        <v>44387</v>
      </c>
      <c r="AE17" s="173" t="e">
        <f t="shared" ca="1" si="16"/>
        <v>#VALUE!</v>
      </c>
      <c r="AF17" s="172" t="e">
        <f t="shared" si="17"/>
        <v>#VALUE!</v>
      </c>
      <c r="AG17" s="172" t="e">
        <f t="shared" si="18"/>
        <v>#VALUE!</v>
      </c>
      <c r="AH17" s="172" t="e">
        <f t="shared" si="19"/>
        <v>#VALUE!</v>
      </c>
      <c r="AI17" s="172" t="e">
        <f t="shared" si="20"/>
        <v>#VALUE!</v>
      </c>
      <c r="AJ17" s="172" t="e">
        <f t="shared" si="21"/>
        <v>#VALUE!</v>
      </c>
      <c r="AK17" s="172" t="e">
        <f t="shared" si="22"/>
        <v>#VALUE!</v>
      </c>
      <c r="AL17" s="172">
        <f t="shared" si="23"/>
        <v>0</v>
      </c>
    </row>
    <row r="18" spans="1:38" ht="23.25" customHeight="1" x14ac:dyDescent="0.15">
      <c r="A18" s="206">
        <f t="shared" si="24"/>
        <v>11</v>
      </c>
      <c r="B18" s="183"/>
      <c r="C18" s="184"/>
      <c r="D18" s="200" t="str">
        <f t="shared" si="25"/>
        <v/>
      </c>
      <c r="E18" s="198" t="str">
        <f t="shared" si="0"/>
        <v/>
      </c>
      <c r="F18" s="211" t="str">
        <f t="shared" si="26"/>
        <v/>
      </c>
      <c r="G18" s="190" t="str">
        <f t="shared" si="27"/>
        <v/>
      </c>
      <c r="H18" s="199" t="str">
        <f t="shared" si="4"/>
        <v/>
      </c>
      <c r="I18" s="191"/>
      <c r="J18" s="192">
        <f t="shared" si="1"/>
        <v>0</v>
      </c>
      <c r="K18" s="192">
        <f t="shared" si="5"/>
        <v>0</v>
      </c>
      <c r="L18" s="192">
        <f t="shared" si="6"/>
        <v>0</v>
      </c>
      <c r="M18" s="193">
        <f t="shared" si="7"/>
        <v>0</v>
      </c>
      <c r="N18" s="194">
        <f t="shared" si="8"/>
        <v>0</v>
      </c>
      <c r="O18" s="194">
        <f t="shared" si="9"/>
        <v>0</v>
      </c>
      <c r="P18" s="195">
        <f t="shared" si="10"/>
        <v>0</v>
      </c>
      <c r="Q18" s="195">
        <f t="shared" si="11"/>
        <v>0</v>
      </c>
      <c r="S18" s="178">
        <f t="shared" si="2"/>
        <v>0</v>
      </c>
      <c r="T18" s="217">
        <f t="shared" si="3"/>
        <v>0</v>
      </c>
      <c r="V18" s="123"/>
      <c r="W18" s="123"/>
      <c r="X18" s="123"/>
      <c r="Y18" s="123"/>
      <c r="AA18" s="172" t="e">
        <f t="shared" si="12"/>
        <v>#VALUE!</v>
      </c>
      <c r="AB18" s="172" t="e">
        <f t="shared" si="13"/>
        <v>#VALUE!</v>
      </c>
      <c r="AC18" s="173" t="e">
        <f t="shared" ca="1" si="14"/>
        <v>#VALUE!</v>
      </c>
      <c r="AD18" s="174">
        <f t="shared" ca="1" si="15"/>
        <v>44387</v>
      </c>
      <c r="AE18" s="173" t="e">
        <f t="shared" ca="1" si="16"/>
        <v>#VALUE!</v>
      </c>
      <c r="AF18" s="172" t="e">
        <f t="shared" si="17"/>
        <v>#VALUE!</v>
      </c>
      <c r="AG18" s="172" t="e">
        <f t="shared" si="18"/>
        <v>#VALUE!</v>
      </c>
      <c r="AH18" s="172" t="e">
        <f t="shared" si="19"/>
        <v>#VALUE!</v>
      </c>
      <c r="AI18" s="172" t="e">
        <f t="shared" si="20"/>
        <v>#VALUE!</v>
      </c>
      <c r="AJ18" s="172" t="e">
        <f t="shared" si="21"/>
        <v>#VALUE!</v>
      </c>
      <c r="AK18" s="172" t="e">
        <f t="shared" si="22"/>
        <v>#VALUE!</v>
      </c>
      <c r="AL18" s="172">
        <f t="shared" si="23"/>
        <v>0</v>
      </c>
    </row>
    <row r="19" spans="1:38" ht="23.25" customHeight="1" x14ac:dyDescent="0.15">
      <c r="A19" s="206">
        <f t="shared" si="24"/>
        <v>12</v>
      </c>
      <c r="B19" s="183"/>
      <c r="C19" s="184"/>
      <c r="D19" s="200" t="str">
        <f t="shared" si="25"/>
        <v/>
      </c>
      <c r="E19" s="198" t="str">
        <f t="shared" si="0"/>
        <v/>
      </c>
      <c r="F19" s="211" t="str">
        <f t="shared" si="26"/>
        <v/>
      </c>
      <c r="G19" s="190" t="str">
        <f t="shared" si="27"/>
        <v/>
      </c>
      <c r="H19" s="199" t="str">
        <f t="shared" si="4"/>
        <v/>
      </c>
      <c r="I19" s="191"/>
      <c r="J19" s="192">
        <f t="shared" si="1"/>
        <v>0</v>
      </c>
      <c r="K19" s="192">
        <f t="shared" si="5"/>
        <v>0</v>
      </c>
      <c r="L19" s="192">
        <f t="shared" si="6"/>
        <v>0</v>
      </c>
      <c r="M19" s="193">
        <f t="shared" si="7"/>
        <v>0</v>
      </c>
      <c r="N19" s="194">
        <f t="shared" si="8"/>
        <v>0</v>
      </c>
      <c r="O19" s="194">
        <f t="shared" si="9"/>
        <v>0</v>
      </c>
      <c r="P19" s="195">
        <f t="shared" si="10"/>
        <v>0</v>
      </c>
      <c r="Q19" s="195">
        <f t="shared" si="11"/>
        <v>0</v>
      </c>
      <c r="S19" s="178">
        <f t="shared" si="2"/>
        <v>0</v>
      </c>
      <c r="T19" s="217">
        <f t="shared" si="3"/>
        <v>0</v>
      </c>
      <c r="V19" s="123"/>
      <c r="W19" s="123"/>
      <c r="X19" s="123"/>
      <c r="Y19" s="123"/>
      <c r="AA19" s="172" t="e">
        <f t="shared" si="12"/>
        <v>#VALUE!</v>
      </c>
      <c r="AB19" s="172" t="e">
        <f t="shared" si="13"/>
        <v>#VALUE!</v>
      </c>
      <c r="AC19" s="173" t="e">
        <f t="shared" ca="1" si="14"/>
        <v>#VALUE!</v>
      </c>
      <c r="AD19" s="174">
        <f t="shared" ca="1" si="15"/>
        <v>44387</v>
      </c>
      <c r="AE19" s="173" t="e">
        <f t="shared" ca="1" si="16"/>
        <v>#VALUE!</v>
      </c>
      <c r="AF19" s="172" t="e">
        <f t="shared" si="17"/>
        <v>#VALUE!</v>
      </c>
      <c r="AG19" s="172" t="e">
        <f t="shared" si="18"/>
        <v>#VALUE!</v>
      </c>
      <c r="AH19" s="172" t="e">
        <f t="shared" si="19"/>
        <v>#VALUE!</v>
      </c>
      <c r="AI19" s="172" t="e">
        <f t="shared" si="20"/>
        <v>#VALUE!</v>
      </c>
      <c r="AJ19" s="172" t="e">
        <f t="shared" si="21"/>
        <v>#VALUE!</v>
      </c>
      <c r="AK19" s="172" t="e">
        <f t="shared" si="22"/>
        <v>#VALUE!</v>
      </c>
      <c r="AL19" s="172">
        <f t="shared" si="23"/>
        <v>0</v>
      </c>
    </row>
    <row r="20" spans="1:38" ht="23.25" customHeight="1" x14ac:dyDescent="0.15">
      <c r="A20" s="206">
        <f t="shared" si="24"/>
        <v>13</v>
      </c>
      <c r="B20" s="183"/>
      <c r="C20" s="184"/>
      <c r="D20" s="200" t="str">
        <f t="shared" si="25"/>
        <v/>
      </c>
      <c r="E20" s="198" t="str">
        <f t="shared" si="0"/>
        <v/>
      </c>
      <c r="F20" s="211" t="str">
        <f t="shared" si="26"/>
        <v/>
      </c>
      <c r="G20" s="190" t="str">
        <f t="shared" si="27"/>
        <v/>
      </c>
      <c r="H20" s="199" t="str">
        <f t="shared" si="4"/>
        <v/>
      </c>
      <c r="I20" s="191"/>
      <c r="J20" s="192">
        <f t="shared" si="1"/>
        <v>0</v>
      </c>
      <c r="K20" s="192">
        <f t="shared" si="5"/>
        <v>0</v>
      </c>
      <c r="L20" s="192">
        <f t="shared" si="6"/>
        <v>0</v>
      </c>
      <c r="M20" s="193">
        <f t="shared" si="7"/>
        <v>0</v>
      </c>
      <c r="N20" s="194">
        <f t="shared" si="8"/>
        <v>0</v>
      </c>
      <c r="O20" s="194">
        <f t="shared" si="9"/>
        <v>0</v>
      </c>
      <c r="P20" s="195">
        <f t="shared" si="10"/>
        <v>0</v>
      </c>
      <c r="Q20" s="195">
        <f t="shared" si="11"/>
        <v>0</v>
      </c>
      <c r="S20" s="178">
        <f t="shared" si="2"/>
        <v>0</v>
      </c>
      <c r="T20" s="217">
        <f t="shared" si="3"/>
        <v>0</v>
      </c>
      <c r="V20" s="123"/>
      <c r="W20" s="123"/>
      <c r="X20" s="123"/>
      <c r="Y20" s="123"/>
      <c r="AA20" s="172" t="e">
        <f t="shared" si="12"/>
        <v>#VALUE!</v>
      </c>
      <c r="AB20" s="172" t="e">
        <f t="shared" si="13"/>
        <v>#VALUE!</v>
      </c>
      <c r="AC20" s="173" t="e">
        <f t="shared" ca="1" si="14"/>
        <v>#VALUE!</v>
      </c>
      <c r="AD20" s="174">
        <f t="shared" ca="1" si="15"/>
        <v>44387</v>
      </c>
      <c r="AE20" s="173" t="e">
        <f t="shared" ca="1" si="16"/>
        <v>#VALUE!</v>
      </c>
      <c r="AF20" s="172" t="e">
        <f t="shared" si="17"/>
        <v>#VALUE!</v>
      </c>
      <c r="AG20" s="172" t="e">
        <f t="shared" si="18"/>
        <v>#VALUE!</v>
      </c>
      <c r="AH20" s="172" t="e">
        <f t="shared" si="19"/>
        <v>#VALUE!</v>
      </c>
      <c r="AI20" s="172" t="e">
        <f t="shared" si="20"/>
        <v>#VALUE!</v>
      </c>
      <c r="AJ20" s="172" t="e">
        <f t="shared" si="21"/>
        <v>#VALUE!</v>
      </c>
      <c r="AK20" s="172" t="e">
        <f t="shared" si="22"/>
        <v>#VALUE!</v>
      </c>
      <c r="AL20" s="172">
        <f t="shared" si="23"/>
        <v>0</v>
      </c>
    </row>
    <row r="21" spans="1:38" ht="23.25" customHeight="1" x14ac:dyDescent="0.15">
      <c r="A21" s="206">
        <f t="shared" si="24"/>
        <v>14</v>
      </c>
      <c r="B21" s="183"/>
      <c r="C21" s="184"/>
      <c r="D21" s="200" t="str">
        <f t="shared" si="25"/>
        <v/>
      </c>
      <c r="E21" s="198" t="str">
        <f t="shared" si="0"/>
        <v/>
      </c>
      <c r="F21" s="211" t="str">
        <f t="shared" si="26"/>
        <v/>
      </c>
      <c r="G21" s="190" t="str">
        <f t="shared" si="27"/>
        <v/>
      </c>
      <c r="H21" s="199" t="str">
        <f t="shared" si="4"/>
        <v/>
      </c>
      <c r="I21" s="191"/>
      <c r="J21" s="192">
        <f t="shared" si="1"/>
        <v>0</v>
      </c>
      <c r="K21" s="192">
        <f t="shared" si="5"/>
        <v>0</v>
      </c>
      <c r="L21" s="192">
        <f t="shared" si="6"/>
        <v>0</v>
      </c>
      <c r="M21" s="193">
        <f t="shared" si="7"/>
        <v>0</v>
      </c>
      <c r="N21" s="194">
        <f t="shared" si="8"/>
        <v>0</v>
      </c>
      <c r="O21" s="194">
        <f t="shared" si="9"/>
        <v>0</v>
      </c>
      <c r="P21" s="195">
        <f t="shared" si="10"/>
        <v>0</v>
      </c>
      <c r="Q21" s="195">
        <f t="shared" si="11"/>
        <v>0</v>
      </c>
      <c r="S21" s="178">
        <f t="shared" si="2"/>
        <v>0</v>
      </c>
      <c r="T21" s="217">
        <f t="shared" si="3"/>
        <v>0</v>
      </c>
      <c r="V21" s="123"/>
      <c r="W21" s="123"/>
      <c r="X21" s="123"/>
      <c r="Y21" s="123"/>
      <c r="AA21" s="172" t="e">
        <f t="shared" si="12"/>
        <v>#VALUE!</v>
      </c>
      <c r="AB21" s="172" t="e">
        <f t="shared" si="13"/>
        <v>#VALUE!</v>
      </c>
      <c r="AC21" s="173" t="e">
        <f t="shared" ca="1" si="14"/>
        <v>#VALUE!</v>
      </c>
      <c r="AD21" s="174">
        <f t="shared" ca="1" si="15"/>
        <v>44387</v>
      </c>
      <c r="AE21" s="173" t="e">
        <f t="shared" ca="1" si="16"/>
        <v>#VALUE!</v>
      </c>
      <c r="AF21" s="172" t="e">
        <f t="shared" si="17"/>
        <v>#VALUE!</v>
      </c>
      <c r="AG21" s="172" t="e">
        <f t="shared" si="18"/>
        <v>#VALUE!</v>
      </c>
      <c r="AH21" s="172" t="e">
        <f t="shared" si="19"/>
        <v>#VALUE!</v>
      </c>
      <c r="AI21" s="172" t="e">
        <f t="shared" si="20"/>
        <v>#VALUE!</v>
      </c>
      <c r="AJ21" s="172" t="e">
        <f t="shared" si="21"/>
        <v>#VALUE!</v>
      </c>
      <c r="AK21" s="172" t="e">
        <f t="shared" si="22"/>
        <v>#VALUE!</v>
      </c>
      <c r="AL21" s="172">
        <f t="shared" si="23"/>
        <v>0</v>
      </c>
    </row>
    <row r="22" spans="1:38" ht="23.25" customHeight="1" x14ac:dyDescent="0.15">
      <c r="A22" s="206">
        <f t="shared" si="24"/>
        <v>15</v>
      </c>
      <c r="B22" s="183"/>
      <c r="C22" s="184"/>
      <c r="D22" s="200" t="str">
        <f t="shared" si="25"/>
        <v/>
      </c>
      <c r="E22" s="198" t="str">
        <f t="shared" si="0"/>
        <v/>
      </c>
      <c r="F22" s="211" t="str">
        <f t="shared" si="26"/>
        <v/>
      </c>
      <c r="G22" s="190" t="str">
        <f t="shared" si="27"/>
        <v/>
      </c>
      <c r="H22" s="199" t="str">
        <f t="shared" si="4"/>
        <v/>
      </c>
      <c r="I22" s="191"/>
      <c r="J22" s="192">
        <f t="shared" si="1"/>
        <v>0</v>
      </c>
      <c r="K22" s="192">
        <f t="shared" si="5"/>
        <v>0</v>
      </c>
      <c r="L22" s="192">
        <f t="shared" si="6"/>
        <v>0</v>
      </c>
      <c r="M22" s="193">
        <f t="shared" si="7"/>
        <v>0</v>
      </c>
      <c r="N22" s="194">
        <f t="shared" si="8"/>
        <v>0</v>
      </c>
      <c r="O22" s="194">
        <f t="shared" si="9"/>
        <v>0</v>
      </c>
      <c r="P22" s="195">
        <f t="shared" si="10"/>
        <v>0</v>
      </c>
      <c r="Q22" s="195">
        <f t="shared" si="11"/>
        <v>0</v>
      </c>
      <c r="S22" s="178">
        <f t="shared" si="2"/>
        <v>0</v>
      </c>
      <c r="T22" s="217">
        <f t="shared" si="3"/>
        <v>0</v>
      </c>
      <c r="V22" s="123"/>
      <c r="W22" s="123"/>
      <c r="X22" s="123"/>
      <c r="Y22" s="123"/>
      <c r="AA22" s="172" t="e">
        <f t="shared" si="12"/>
        <v>#VALUE!</v>
      </c>
      <c r="AB22" s="172" t="e">
        <f t="shared" si="13"/>
        <v>#VALUE!</v>
      </c>
      <c r="AC22" s="173" t="e">
        <f t="shared" ca="1" si="14"/>
        <v>#VALUE!</v>
      </c>
      <c r="AD22" s="174">
        <f t="shared" ca="1" si="15"/>
        <v>44387</v>
      </c>
      <c r="AE22" s="173" t="e">
        <f t="shared" ca="1" si="16"/>
        <v>#VALUE!</v>
      </c>
      <c r="AF22" s="172" t="e">
        <f t="shared" si="17"/>
        <v>#VALUE!</v>
      </c>
      <c r="AG22" s="172" t="e">
        <f t="shared" si="18"/>
        <v>#VALUE!</v>
      </c>
      <c r="AH22" s="172" t="e">
        <f t="shared" si="19"/>
        <v>#VALUE!</v>
      </c>
      <c r="AI22" s="172" t="e">
        <f t="shared" si="20"/>
        <v>#VALUE!</v>
      </c>
      <c r="AJ22" s="172" t="e">
        <f t="shared" si="21"/>
        <v>#VALUE!</v>
      </c>
      <c r="AK22" s="172" t="e">
        <f t="shared" si="22"/>
        <v>#VALUE!</v>
      </c>
      <c r="AL22" s="172">
        <f t="shared" si="23"/>
        <v>0</v>
      </c>
    </row>
    <row r="23" spans="1:38" ht="23.25" customHeight="1" x14ac:dyDescent="0.15">
      <c r="A23" s="206">
        <f t="shared" si="24"/>
        <v>16</v>
      </c>
      <c r="B23" s="183"/>
      <c r="C23" s="184"/>
      <c r="D23" s="200" t="str">
        <f t="shared" si="25"/>
        <v/>
      </c>
      <c r="E23" s="198" t="str">
        <f t="shared" si="0"/>
        <v/>
      </c>
      <c r="F23" s="211" t="str">
        <f t="shared" si="26"/>
        <v/>
      </c>
      <c r="G23" s="190" t="str">
        <f t="shared" si="27"/>
        <v/>
      </c>
      <c r="H23" s="199" t="str">
        <f t="shared" si="4"/>
        <v/>
      </c>
      <c r="I23" s="191"/>
      <c r="J23" s="192">
        <f t="shared" si="1"/>
        <v>0</v>
      </c>
      <c r="K23" s="192">
        <f t="shared" si="5"/>
        <v>0</v>
      </c>
      <c r="L23" s="192">
        <f t="shared" si="6"/>
        <v>0</v>
      </c>
      <c r="M23" s="193">
        <f t="shared" si="7"/>
        <v>0</v>
      </c>
      <c r="N23" s="194">
        <f t="shared" si="8"/>
        <v>0</v>
      </c>
      <c r="O23" s="194">
        <f t="shared" si="9"/>
        <v>0</v>
      </c>
      <c r="P23" s="195">
        <f t="shared" si="10"/>
        <v>0</v>
      </c>
      <c r="Q23" s="195">
        <f t="shared" si="11"/>
        <v>0</v>
      </c>
      <c r="S23" s="178">
        <f t="shared" si="2"/>
        <v>0</v>
      </c>
      <c r="T23" s="217">
        <f t="shared" si="3"/>
        <v>0</v>
      </c>
      <c r="V23" s="123"/>
      <c r="W23" s="123"/>
      <c r="X23" s="123"/>
      <c r="Y23" s="123"/>
      <c r="AA23" s="172" t="e">
        <f t="shared" si="12"/>
        <v>#VALUE!</v>
      </c>
      <c r="AB23" s="172" t="e">
        <f t="shared" si="13"/>
        <v>#VALUE!</v>
      </c>
      <c r="AC23" s="173" t="e">
        <f t="shared" ca="1" si="14"/>
        <v>#VALUE!</v>
      </c>
      <c r="AD23" s="174">
        <f t="shared" ca="1" si="15"/>
        <v>44387</v>
      </c>
      <c r="AE23" s="173" t="e">
        <f t="shared" ca="1" si="16"/>
        <v>#VALUE!</v>
      </c>
      <c r="AF23" s="172" t="e">
        <f t="shared" si="17"/>
        <v>#VALUE!</v>
      </c>
      <c r="AG23" s="172" t="e">
        <f t="shared" si="18"/>
        <v>#VALUE!</v>
      </c>
      <c r="AH23" s="172" t="e">
        <f t="shared" si="19"/>
        <v>#VALUE!</v>
      </c>
      <c r="AI23" s="172" t="e">
        <f t="shared" si="20"/>
        <v>#VALUE!</v>
      </c>
      <c r="AJ23" s="172" t="e">
        <f t="shared" si="21"/>
        <v>#VALUE!</v>
      </c>
      <c r="AK23" s="172" t="e">
        <f t="shared" si="22"/>
        <v>#VALUE!</v>
      </c>
      <c r="AL23" s="172">
        <f t="shared" si="23"/>
        <v>0</v>
      </c>
    </row>
    <row r="24" spans="1:38" ht="23.25" customHeight="1" x14ac:dyDescent="0.15">
      <c r="A24" s="206">
        <f t="shared" si="24"/>
        <v>17</v>
      </c>
      <c r="B24" s="183"/>
      <c r="C24" s="184"/>
      <c r="D24" s="200" t="str">
        <f t="shared" si="25"/>
        <v/>
      </c>
      <c r="E24" s="198" t="str">
        <f t="shared" si="0"/>
        <v/>
      </c>
      <c r="F24" s="211" t="str">
        <f t="shared" si="26"/>
        <v/>
      </c>
      <c r="G24" s="190" t="str">
        <f t="shared" si="27"/>
        <v/>
      </c>
      <c r="H24" s="199" t="str">
        <f t="shared" si="4"/>
        <v/>
      </c>
      <c r="I24" s="191"/>
      <c r="J24" s="192">
        <f t="shared" si="1"/>
        <v>0</v>
      </c>
      <c r="K24" s="192">
        <f t="shared" si="5"/>
        <v>0</v>
      </c>
      <c r="L24" s="192">
        <f t="shared" si="6"/>
        <v>0</v>
      </c>
      <c r="M24" s="193">
        <f t="shared" si="7"/>
        <v>0</v>
      </c>
      <c r="N24" s="194">
        <f t="shared" si="8"/>
        <v>0</v>
      </c>
      <c r="O24" s="194">
        <f t="shared" si="9"/>
        <v>0</v>
      </c>
      <c r="P24" s="195">
        <f t="shared" si="10"/>
        <v>0</v>
      </c>
      <c r="Q24" s="195">
        <f t="shared" si="11"/>
        <v>0</v>
      </c>
      <c r="S24" s="178">
        <f t="shared" si="2"/>
        <v>0</v>
      </c>
      <c r="T24" s="217">
        <f t="shared" si="3"/>
        <v>0</v>
      </c>
      <c r="V24" s="123"/>
      <c r="W24" s="123"/>
      <c r="X24" s="123"/>
      <c r="Y24" s="123"/>
      <c r="AA24" s="172" t="e">
        <f t="shared" si="12"/>
        <v>#VALUE!</v>
      </c>
      <c r="AB24" s="172" t="e">
        <f t="shared" si="13"/>
        <v>#VALUE!</v>
      </c>
      <c r="AC24" s="173" t="e">
        <f t="shared" ca="1" si="14"/>
        <v>#VALUE!</v>
      </c>
      <c r="AD24" s="174">
        <f t="shared" ca="1" si="15"/>
        <v>44387</v>
      </c>
      <c r="AE24" s="173" t="e">
        <f t="shared" ca="1" si="16"/>
        <v>#VALUE!</v>
      </c>
      <c r="AF24" s="172" t="e">
        <f t="shared" si="17"/>
        <v>#VALUE!</v>
      </c>
      <c r="AG24" s="172" t="e">
        <f t="shared" si="18"/>
        <v>#VALUE!</v>
      </c>
      <c r="AH24" s="172" t="e">
        <f t="shared" si="19"/>
        <v>#VALUE!</v>
      </c>
      <c r="AI24" s="172" t="e">
        <f t="shared" si="20"/>
        <v>#VALUE!</v>
      </c>
      <c r="AJ24" s="172" t="e">
        <f t="shared" si="21"/>
        <v>#VALUE!</v>
      </c>
      <c r="AK24" s="172" t="e">
        <f t="shared" si="22"/>
        <v>#VALUE!</v>
      </c>
      <c r="AL24" s="172">
        <f t="shared" si="23"/>
        <v>0</v>
      </c>
    </row>
    <row r="25" spans="1:38" ht="23.25" customHeight="1" x14ac:dyDescent="0.15">
      <c r="A25" s="206">
        <f t="shared" si="24"/>
        <v>18</v>
      </c>
      <c r="B25" s="183"/>
      <c r="C25" s="184"/>
      <c r="D25" s="200" t="str">
        <f t="shared" si="25"/>
        <v/>
      </c>
      <c r="E25" s="198" t="str">
        <f t="shared" si="0"/>
        <v/>
      </c>
      <c r="F25" s="211" t="str">
        <f t="shared" si="26"/>
        <v/>
      </c>
      <c r="G25" s="190" t="str">
        <f t="shared" si="27"/>
        <v/>
      </c>
      <c r="H25" s="199" t="str">
        <f t="shared" si="4"/>
        <v/>
      </c>
      <c r="I25" s="191"/>
      <c r="J25" s="192">
        <f t="shared" si="1"/>
        <v>0</v>
      </c>
      <c r="K25" s="192">
        <f t="shared" si="5"/>
        <v>0</v>
      </c>
      <c r="L25" s="192">
        <f t="shared" si="6"/>
        <v>0</v>
      </c>
      <c r="M25" s="193">
        <f t="shared" si="7"/>
        <v>0</v>
      </c>
      <c r="N25" s="194">
        <f t="shared" si="8"/>
        <v>0</v>
      </c>
      <c r="O25" s="194">
        <f t="shared" si="9"/>
        <v>0</v>
      </c>
      <c r="P25" s="195">
        <f t="shared" si="10"/>
        <v>0</v>
      </c>
      <c r="Q25" s="195">
        <f t="shared" si="11"/>
        <v>0</v>
      </c>
      <c r="S25" s="178">
        <f t="shared" si="2"/>
        <v>0</v>
      </c>
      <c r="T25" s="217">
        <f t="shared" si="3"/>
        <v>0</v>
      </c>
      <c r="V25" s="123"/>
      <c r="W25" s="123"/>
      <c r="X25" s="123"/>
      <c r="Y25" s="123"/>
      <c r="AA25" s="172" t="e">
        <f t="shared" si="12"/>
        <v>#VALUE!</v>
      </c>
      <c r="AB25" s="172" t="e">
        <f t="shared" si="13"/>
        <v>#VALUE!</v>
      </c>
      <c r="AC25" s="173" t="e">
        <f t="shared" ca="1" si="14"/>
        <v>#VALUE!</v>
      </c>
      <c r="AD25" s="174">
        <f t="shared" ca="1" si="15"/>
        <v>44387</v>
      </c>
      <c r="AE25" s="173" t="e">
        <f t="shared" ca="1" si="16"/>
        <v>#VALUE!</v>
      </c>
      <c r="AF25" s="172" t="e">
        <f t="shared" si="17"/>
        <v>#VALUE!</v>
      </c>
      <c r="AG25" s="172" t="e">
        <f t="shared" si="18"/>
        <v>#VALUE!</v>
      </c>
      <c r="AH25" s="172" t="e">
        <f t="shared" si="19"/>
        <v>#VALUE!</v>
      </c>
      <c r="AI25" s="172" t="e">
        <f t="shared" si="20"/>
        <v>#VALUE!</v>
      </c>
      <c r="AJ25" s="172" t="e">
        <f t="shared" si="21"/>
        <v>#VALUE!</v>
      </c>
      <c r="AK25" s="172" t="e">
        <f t="shared" si="22"/>
        <v>#VALUE!</v>
      </c>
      <c r="AL25" s="172">
        <f t="shared" si="23"/>
        <v>0</v>
      </c>
    </row>
    <row r="26" spans="1:38" ht="23.25" customHeight="1" x14ac:dyDescent="0.15">
      <c r="A26" s="206">
        <f t="shared" si="24"/>
        <v>19</v>
      </c>
      <c r="B26" s="183"/>
      <c r="C26" s="184"/>
      <c r="D26" s="200" t="str">
        <f t="shared" si="25"/>
        <v/>
      </c>
      <c r="E26" s="198" t="str">
        <f t="shared" si="0"/>
        <v/>
      </c>
      <c r="F26" s="211" t="str">
        <f t="shared" si="26"/>
        <v/>
      </c>
      <c r="G26" s="190" t="str">
        <f t="shared" si="27"/>
        <v/>
      </c>
      <c r="H26" s="199" t="str">
        <f t="shared" si="4"/>
        <v/>
      </c>
      <c r="I26" s="191"/>
      <c r="J26" s="192">
        <f t="shared" si="1"/>
        <v>0</v>
      </c>
      <c r="K26" s="192">
        <f t="shared" si="5"/>
        <v>0</v>
      </c>
      <c r="L26" s="192">
        <f t="shared" si="6"/>
        <v>0</v>
      </c>
      <c r="M26" s="193">
        <f t="shared" si="7"/>
        <v>0</v>
      </c>
      <c r="N26" s="194">
        <f t="shared" si="8"/>
        <v>0</v>
      </c>
      <c r="O26" s="194">
        <f t="shared" si="9"/>
        <v>0</v>
      </c>
      <c r="P26" s="195">
        <f t="shared" si="10"/>
        <v>0</v>
      </c>
      <c r="Q26" s="195">
        <f t="shared" si="11"/>
        <v>0</v>
      </c>
      <c r="S26" s="178">
        <f t="shared" si="2"/>
        <v>0</v>
      </c>
      <c r="T26" s="217">
        <f t="shared" si="3"/>
        <v>0</v>
      </c>
      <c r="V26" s="123"/>
      <c r="W26" s="123"/>
      <c r="X26" s="123"/>
      <c r="Y26" s="123"/>
      <c r="AA26" s="172" t="e">
        <f t="shared" si="12"/>
        <v>#VALUE!</v>
      </c>
      <c r="AB26" s="172" t="e">
        <f t="shared" si="13"/>
        <v>#VALUE!</v>
      </c>
      <c r="AC26" s="173" t="e">
        <f t="shared" ca="1" si="14"/>
        <v>#VALUE!</v>
      </c>
      <c r="AD26" s="174">
        <f t="shared" ca="1" si="15"/>
        <v>44387</v>
      </c>
      <c r="AE26" s="173" t="e">
        <f t="shared" ca="1" si="16"/>
        <v>#VALUE!</v>
      </c>
      <c r="AF26" s="172" t="e">
        <f t="shared" si="17"/>
        <v>#VALUE!</v>
      </c>
      <c r="AG26" s="172" t="e">
        <f t="shared" si="18"/>
        <v>#VALUE!</v>
      </c>
      <c r="AH26" s="172" t="e">
        <f t="shared" si="19"/>
        <v>#VALUE!</v>
      </c>
      <c r="AI26" s="172" t="e">
        <f t="shared" si="20"/>
        <v>#VALUE!</v>
      </c>
      <c r="AJ26" s="172" t="e">
        <f t="shared" si="21"/>
        <v>#VALUE!</v>
      </c>
      <c r="AK26" s="172" t="e">
        <f t="shared" si="22"/>
        <v>#VALUE!</v>
      </c>
      <c r="AL26" s="172">
        <f t="shared" si="23"/>
        <v>0</v>
      </c>
    </row>
    <row r="27" spans="1:38" ht="23.25" customHeight="1" x14ac:dyDescent="0.15">
      <c r="A27" s="206">
        <f t="shared" si="24"/>
        <v>20</v>
      </c>
      <c r="B27" s="183"/>
      <c r="C27" s="184"/>
      <c r="D27" s="200" t="str">
        <f t="shared" si="25"/>
        <v/>
      </c>
      <c r="E27" s="198" t="str">
        <f t="shared" si="0"/>
        <v/>
      </c>
      <c r="F27" s="211" t="str">
        <f t="shared" si="26"/>
        <v/>
      </c>
      <c r="G27" s="190" t="str">
        <f t="shared" si="27"/>
        <v/>
      </c>
      <c r="H27" s="199" t="str">
        <f t="shared" si="4"/>
        <v/>
      </c>
      <c r="I27" s="191"/>
      <c r="J27" s="192">
        <f t="shared" si="1"/>
        <v>0</v>
      </c>
      <c r="K27" s="192">
        <f t="shared" si="5"/>
        <v>0</v>
      </c>
      <c r="L27" s="192">
        <f t="shared" si="6"/>
        <v>0</v>
      </c>
      <c r="M27" s="193">
        <f t="shared" si="7"/>
        <v>0</v>
      </c>
      <c r="N27" s="194">
        <f t="shared" si="8"/>
        <v>0</v>
      </c>
      <c r="O27" s="194">
        <f t="shared" si="9"/>
        <v>0</v>
      </c>
      <c r="P27" s="195">
        <f t="shared" si="10"/>
        <v>0</v>
      </c>
      <c r="Q27" s="195">
        <f t="shared" si="11"/>
        <v>0</v>
      </c>
      <c r="S27" s="178">
        <f t="shared" si="2"/>
        <v>0</v>
      </c>
      <c r="T27" s="217">
        <f t="shared" si="3"/>
        <v>0</v>
      </c>
      <c r="V27" s="123"/>
      <c r="W27" s="123"/>
      <c r="X27" s="123"/>
      <c r="Y27" s="123"/>
      <c r="AA27" s="172" t="e">
        <f t="shared" si="12"/>
        <v>#VALUE!</v>
      </c>
      <c r="AB27" s="172" t="e">
        <f t="shared" si="13"/>
        <v>#VALUE!</v>
      </c>
      <c r="AC27" s="173" t="e">
        <f t="shared" ca="1" si="14"/>
        <v>#VALUE!</v>
      </c>
      <c r="AD27" s="174">
        <f t="shared" ca="1" si="15"/>
        <v>44387</v>
      </c>
      <c r="AE27" s="173" t="e">
        <f t="shared" ca="1" si="16"/>
        <v>#VALUE!</v>
      </c>
      <c r="AF27" s="172" t="e">
        <f t="shared" si="17"/>
        <v>#VALUE!</v>
      </c>
      <c r="AG27" s="172" t="e">
        <f t="shared" si="18"/>
        <v>#VALUE!</v>
      </c>
      <c r="AH27" s="172" t="e">
        <f t="shared" si="19"/>
        <v>#VALUE!</v>
      </c>
      <c r="AI27" s="172" t="e">
        <f t="shared" si="20"/>
        <v>#VALUE!</v>
      </c>
      <c r="AJ27" s="172" t="e">
        <f t="shared" si="21"/>
        <v>#VALUE!</v>
      </c>
      <c r="AK27" s="172" t="e">
        <f t="shared" si="22"/>
        <v>#VALUE!</v>
      </c>
      <c r="AL27" s="172">
        <f t="shared" si="23"/>
        <v>0</v>
      </c>
    </row>
    <row r="28" spans="1:38" ht="23.25" customHeight="1" x14ac:dyDescent="0.15">
      <c r="A28" s="300" t="s">
        <v>522</v>
      </c>
      <c r="B28" s="300"/>
      <c r="C28" s="201">
        <f>COUNT(I8:I27)</f>
        <v>0</v>
      </c>
      <c r="D28" s="300" t="s">
        <v>523</v>
      </c>
      <c r="E28" s="300"/>
      <c r="F28" s="300"/>
      <c r="G28" s="300"/>
      <c r="H28" s="206"/>
      <c r="I28" s="196">
        <f>SUM(I8:I27)</f>
        <v>0</v>
      </c>
      <c r="J28" s="196">
        <f>SUM(J8:J27)</f>
        <v>0</v>
      </c>
      <c r="K28" s="196">
        <f>SUM(K8:K27)</f>
        <v>0</v>
      </c>
      <c r="L28" s="196">
        <f t="shared" si="6"/>
        <v>0</v>
      </c>
      <c r="M28" s="202"/>
      <c r="N28" s="196">
        <f>SUM(N8:N27)</f>
        <v>0</v>
      </c>
      <c r="O28" s="196">
        <f t="shared" ref="O28:Q28" si="28">SUM(O8:O27)</f>
        <v>0</v>
      </c>
      <c r="P28" s="196">
        <f t="shared" si="28"/>
        <v>0</v>
      </c>
      <c r="Q28" s="196">
        <f t="shared" si="28"/>
        <v>0</v>
      </c>
    </row>
    <row r="29" spans="1:38" x14ac:dyDescent="0.15">
      <c r="J29" s="207" t="s">
        <v>551</v>
      </c>
      <c r="K29" s="212"/>
      <c r="L29" s="212"/>
    </row>
    <row r="30" spans="1:38" x14ac:dyDescent="0.15">
      <c r="I30" s="181" t="s">
        <v>552</v>
      </c>
      <c r="J30" s="210">
        <f>J28-I28</f>
        <v>0</v>
      </c>
      <c r="K30" s="213"/>
      <c r="L30" s="213"/>
      <c r="N30" s="215"/>
    </row>
    <row r="31" spans="1:38" x14ac:dyDescent="0.15">
      <c r="N31" s="216"/>
    </row>
    <row r="32" spans="1:38" x14ac:dyDescent="0.15">
      <c r="N32" s="215"/>
    </row>
    <row r="34" spans="14:14" x14ac:dyDescent="0.15">
      <c r="N34" s="215"/>
    </row>
  </sheetData>
  <mergeCells count="27">
    <mergeCell ref="A28:B28"/>
    <mergeCell ref="D28:G28"/>
    <mergeCell ref="P6:P7"/>
    <mergeCell ref="Q6:Q7"/>
    <mergeCell ref="S6:S7"/>
    <mergeCell ref="A6:A7"/>
    <mergeCell ref="B6:B7"/>
    <mergeCell ref="C6:C7"/>
    <mergeCell ref="D6:E6"/>
    <mergeCell ref="F6:F7"/>
    <mergeCell ref="G6:G7"/>
    <mergeCell ref="T6:T7"/>
    <mergeCell ref="X6:X7"/>
    <mergeCell ref="Y6:Y7"/>
    <mergeCell ref="H6:H7"/>
    <mergeCell ref="I6:I7"/>
    <mergeCell ref="J6:J7"/>
    <mergeCell ref="L6:L7"/>
    <mergeCell ref="N6:N7"/>
    <mergeCell ref="O6:O7"/>
    <mergeCell ref="A4:B4"/>
    <mergeCell ref="E4:M4"/>
    <mergeCell ref="A1:I1"/>
    <mergeCell ref="P2:Q2"/>
    <mergeCell ref="A3:B3"/>
    <mergeCell ref="E3:F3"/>
    <mergeCell ref="H3:I3"/>
  </mergeCells>
  <phoneticPr fontId="2" type="noConversion"/>
  <conditionalFormatting sqref="AL8:AL27">
    <cfRule type="cellIs" dxfId="123" priority="10" operator="equal">
      <formula>13</formula>
    </cfRule>
    <cfRule type="cellIs" dxfId="122" priority="11" operator="equal">
      <formula>"고용허가체크"</formula>
    </cfRule>
  </conditionalFormatting>
  <conditionalFormatting sqref="AJ8:AJ27">
    <cfRule type="cellIs" dxfId="121" priority="9" operator="greaterThan">
      <formula>0</formula>
    </cfRule>
  </conditionalFormatting>
  <conditionalFormatting sqref="AK8:AK27 AB8:AB27">
    <cfRule type="cellIs" dxfId="120" priority="8" operator="equal">
      <formula>"주민오류"</formula>
    </cfRule>
  </conditionalFormatting>
  <conditionalFormatting sqref="AH8:AH27">
    <cfRule type="cellIs" dxfId="119" priority="7" operator="equal">
      <formula>"외국인"</formula>
    </cfRule>
  </conditionalFormatting>
  <conditionalFormatting sqref="AI8:AI27">
    <cfRule type="cellIs" dxfId="118" priority="6" operator="equal">
      <formula>"고용허가체크"</formula>
    </cfRule>
  </conditionalFormatting>
  <conditionalFormatting sqref="Q3">
    <cfRule type="cellIs" dxfId="117" priority="4" operator="equal">
      <formula>"사업자오류"</formula>
    </cfRule>
    <cfRule type="cellIs" dxfId="116" priority="5" operator="equal">
      <formula>"OK"</formula>
    </cfRule>
  </conditionalFormatting>
  <conditionalFormatting sqref="C9">
    <cfRule type="expression" priority="3">
      <formula>"COUNT(13)"</formula>
    </cfRule>
  </conditionalFormatting>
  <conditionalFormatting sqref="T8:T27">
    <cfRule type="cellIs" dxfId="115" priority="1" operator="greaterThan">
      <formula>0</formula>
    </cfRule>
    <cfRule type="cellIs" dxfId="114" priority="2" operator="lessThan">
      <formula>0</formula>
    </cfRule>
  </conditionalFormatting>
  <pageMargins left="0.31496062992125984" right="0.31496062992125984" top="0.55118110236220474" bottom="0.35433070866141736" header="0.31496062992125984" footer="0.31496062992125984"/>
  <pageSetup paperSize="9"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Group Box 1">
              <controlPr defaultSize="0" autoFill="0" autoPict="0">
                <anchor moveWithCells="1">
                  <from>
                    <xdr:col>9</xdr:col>
                    <xdr:colOff>47625</xdr:colOff>
                    <xdr:row>1</xdr:row>
                    <xdr:rowOff>0</xdr:rowOff>
                  </from>
                  <to>
                    <xdr:col>10</xdr:col>
                    <xdr:colOff>466725</xdr:colOff>
                    <xdr:row>2</xdr:row>
                    <xdr:rowOff>219075</xdr:rowOff>
                  </to>
                </anchor>
              </controlPr>
            </control>
          </mc:Choice>
        </mc:AlternateContent>
        <mc:AlternateContent xmlns:mc="http://schemas.openxmlformats.org/markup-compatibility/2006">
          <mc:Choice Requires="x14">
            <control shapeId="62466" r:id="rId5" name="Option Button 2">
              <controlPr defaultSize="0" autoFill="0" autoLine="0" autoPict="0">
                <anchor moveWithCells="1">
                  <from>
                    <xdr:col>9</xdr:col>
                    <xdr:colOff>171450</xdr:colOff>
                    <xdr:row>1</xdr:row>
                    <xdr:rowOff>104775</xdr:rowOff>
                  </from>
                  <to>
                    <xdr:col>9</xdr:col>
                    <xdr:colOff>762000</xdr:colOff>
                    <xdr:row>2</xdr:row>
                    <xdr:rowOff>142875</xdr:rowOff>
                  </to>
                </anchor>
              </controlPr>
            </control>
          </mc:Choice>
        </mc:AlternateContent>
        <mc:AlternateContent xmlns:mc="http://schemas.openxmlformats.org/markup-compatibility/2006">
          <mc:Choice Requires="x14">
            <control shapeId="62467" r:id="rId6" name="Option Button 3">
              <controlPr defaultSize="0" autoFill="0" autoLine="0" autoPict="0">
                <anchor moveWithCells="1">
                  <from>
                    <xdr:col>9</xdr:col>
                    <xdr:colOff>866775</xdr:colOff>
                    <xdr:row>1</xdr:row>
                    <xdr:rowOff>114300</xdr:rowOff>
                  </from>
                  <to>
                    <xdr:col>10</xdr:col>
                    <xdr:colOff>371475</xdr:colOff>
                    <xdr:row>2</xdr:row>
                    <xdr:rowOff>152400</xdr:rowOff>
                  </to>
                </anchor>
              </controlPr>
            </control>
          </mc:Choice>
        </mc:AlternateContent>
        <mc:AlternateContent xmlns:mc="http://schemas.openxmlformats.org/markup-compatibility/2006">
          <mc:Choice Requires="x14">
            <control shapeId="62468" r:id="rId7" name="Group Box 4">
              <controlPr defaultSize="0" autoFill="0" autoPict="0">
                <anchor moveWithCells="1">
                  <from>
                    <xdr:col>18</xdr:col>
                    <xdr:colOff>66675</xdr:colOff>
                    <xdr:row>0</xdr:row>
                    <xdr:rowOff>152400</xdr:rowOff>
                  </from>
                  <to>
                    <xdr:col>22</xdr:col>
                    <xdr:colOff>1190625</xdr:colOff>
                    <xdr:row>3</xdr:row>
                    <xdr:rowOff>47625</xdr:rowOff>
                  </to>
                </anchor>
              </controlPr>
            </control>
          </mc:Choice>
        </mc:AlternateContent>
        <mc:AlternateContent xmlns:mc="http://schemas.openxmlformats.org/markup-compatibility/2006">
          <mc:Choice Requires="x14">
            <control shapeId="62469" r:id="rId8" name="Option Button 5">
              <controlPr defaultSize="0" autoFill="0" autoLine="0" autoPict="0">
                <anchor moveWithCells="1">
                  <from>
                    <xdr:col>18</xdr:col>
                    <xdr:colOff>133350</xdr:colOff>
                    <xdr:row>1</xdr:row>
                    <xdr:rowOff>76200</xdr:rowOff>
                  </from>
                  <to>
                    <xdr:col>18</xdr:col>
                    <xdr:colOff>1000125</xdr:colOff>
                    <xdr:row>2</xdr:row>
                    <xdr:rowOff>114300</xdr:rowOff>
                  </to>
                </anchor>
              </controlPr>
            </control>
          </mc:Choice>
        </mc:AlternateContent>
        <mc:AlternateContent xmlns:mc="http://schemas.openxmlformats.org/markup-compatibility/2006">
          <mc:Choice Requires="x14">
            <control shapeId="62470" r:id="rId9" name="Option Button 6">
              <controlPr defaultSize="0" autoFill="0" autoLine="0" autoPict="0">
                <anchor moveWithCells="1">
                  <from>
                    <xdr:col>18</xdr:col>
                    <xdr:colOff>1114425</xdr:colOff>
                    <xdr:row>1</xdr:row>
                    <xdr:rowOff>76200</xdr:rowOff>
                  </from>
                  <to>
                    <xdr:col>19</xdr:col>
                    <xdr:colOff>666750</xdr:colOff>
                    <xdr:row>2</xdr:row>
                    <xdr:rowOff>114300</xdr:rowOff>
                  </to>
                </anchor>
              </controlPr>
            </control>
          </mc:Choice>
        </mc:AlternateContent>
        <mc:AlternateContent xmlns:mc="http://schemas.openxmlformats.org/markup-compatibility/2006">
          <mc:Choice Requires="x14">
            <control shapeId="62471" r:id="rId10" name="Option Button 7">
              <controlPr defaultSize="0" autoFill="0" autoLine="0" autoPict="0">
                <anchor moveWithCells="1">
                  <from>
                    <xdr:col>20</xdr:col>
                    <xdr:colOff>57150</xdr:colOff>
                    <xdr:row>1</xdr:row>
                    <xdr:rowOff>76200</xdr:rowOff>
                  </from>
                  <to>
                    <xdr:col>21</xdr:col>
                    <xdr:colOff>238125</xdr:colOff>
                    <xdr:row>2</xdr:row>
                    <xdr:rowOff>114300</xdr:rowOff>
                  </to>
                </anchor>
              </controlPr>
            </control>
          </mc:Choice>
        </mc:AlternateContent>
        <mc:AlternateContent xmlns:mc="http://schemas.openxmlformats.org/markup-compatibility/2006">
          <mc:Choice Requires="x14">
            <control shapeId="62472" r:id="rId11" name="Option Button 8">
              <controlPr defaultSize="0" autoFill="0" autoLine="0" autoPict="0">
                <anchor moveWithCells="1">
                  <from>
                    <xdr:col>21</xdr:col>
                    <xdr:colOff>390525</xdr:colOff>
                    <xdr:row>1</xdr:row>
                    <xdr:rowOff>76200</xdr:rowOff>
                  </from>
                  <to>
                    <xdr:col>22</xdr:col>
                    <xdr:colOff>114300</xdr:colOff>
                    <xdr:row>2</xdr:row>
                    <xdr:rowOff>114300</xdr:rowOff>
                  </to>
                </anchor>
              </controlPr>
            </control>
          </mc:Choice>
        </mc:AlternateContent>
        <mc:AlternateContent xmlns:mc="http://schemas.openxmlformats.org/markup-compatibility/2006">
          <mc:Choice Requires="x14">
            <control shapeId="62473" r:id="rId12" name="Option Button 9">
              <controlPr defaultSize="0" autoFill="0" autoLine="0" autoPict="0">
                <anchor moveWithCells="1">
                  <from>
                    <xdr:col>22</xdr:col>
                    <xdr:colOff>209550</xdr:colOff>
                    <xdr:row>1</xdr:row>
                    <xdr:rowOff>76200</xdr:rowOff>
                  </from>
                  <to>
                    <xdr:col>22</xdr:col>
                    <xdr:colOff>1076325</xdr:colOff>
                    <xdr:row>2</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22</vt:i4>
      </vt:variant>
      <vt:variant>
        <vt:lpstr>이름 지정된 범위</vt:lpstr>
      </vt:variant>
      <vt:variant>
        <vt:i4>6</vt:i4>
      </vt:variant>
    </vt:vector>
  </HeadingPairs>
  <TitlesOfParts>
    <vt:vector size="28" baseType="lpstr">
      <vt:lpstr>종목</vt:lpstr>
      <vt:lpstr>기타소득대장</vt:lpstr>
      <vt:lpstr>기본입력사항</vt:lpstr>
      <vt:lpstr>2021년01월</vt:lpstr>
      <vt:lpstr>2021년02월</vt:lpstr>
      <vt:lpstr>2021년03월</vt:lpstr>
      <vt:lpstr>2021년04월</vt:lpstr>
      <vt:lpstr>2021년05월</vt:lpstr>
      <vt:lpstr>2021년06월</vt:lpstr>
      <vt:lpstr>2021년07월</vt:lpstr>
      <vt:lpstr>2021년08월</vt:lpstr>
      <vt:lpstr>2021년09월</vt:lpstr>
      <vt:lpstr>2021년10월</vt:lpstr>
      <vt:lpstr>2021년11월</vt:lpstr>
      <vt:lpstr>2021년12월</vt:lpstr>
      <vt:lpstr>기타소득원천징수영수증</vt:lpstr>
      <vt:lpstr>기타소득지급명세서</vt:lpstr>
      <vt:lpstr>기타소득지급명세서-수정</vt:lpstr>
      <vt:lpstr>기타소득작성법</vt:lpstr>
      <vt:lpstr>사업소득원천징수영수증</vt:lpstr>
      <vt:lpstr>사업소득지급명세서-수정</vt:lpstr>
      <vt:lpstr>근로사업기타의 구분</vt:lpstr>
      <vt:lpstr>기타소득원천징수영수증!Print_Area</vt:lpstr>
      <vt:lpstr>기타소득지급명세서!Print_Area</vt:lpstr>
      <vt:lpstr>'기타소득지급명세서-수정'!Print_Area</vt:lpstr>
      <vt:lpstr>사업소득원천징수영수증!Print_Area</vt:lpstr>
      <vt:lpstr>'사업소득지급명세서-수정'!Print_Area</vt:lpstr>
      <vt:lpstr>종목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주황규</dc:creator>
  <cp:lastModifiedBy>Microsoft</cp:lastModifiedBy>
  <cp:lastPrinted>2017-08-03T01:27:25Z</cp:lastPrinted>
  <dcterms:created xsi:type="dcterms:W3CDTF">2010-03-16T18:10:16Z</dcterms:created>
  <dcterms:modified xsi:type="dcterms:W3CDTF">2021-07-10T10:02:52Z</dcterms:modified>
</cp:coreProperties>
</file>